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Inputs" sheetId="2" state="visible" r:id="rId4"/>
    <sheet name="Cost Build" sheetId="3" state="visible" r:id="rId5"/>
    <sheet name="Phasing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<sst xmlns="http://schemas.openxmlformats.org/spreadsheetml/2006/main" count="127" uniqueCount="96">
  <si>
    <t xml:space="preserve">Funding Envelope &amp; Benchmark Costs</t>
  </si>
  <si>
    <t xml:space="preserve">Stage 6 - Gate 1 input. Variance +/-30-40%.</t>
  </si>
  <si>
    <t xml:space="preserve">Purpose</t>
  </si>
  <si>
    <t xml:space="preserve">Establishes the cost side of the business case at programme initiation. Built bottom-up from benchmark unit rates and top-down from analogous programmes. Board-approved at Stage 6 to authorise market engagement (Stage 7). Refined to +/-30% with SI ROM at Stage 9, then to +/-10-15% in the Full Business Case at Stage 12.</t>
  </si>
  <si>
    <t xml:space="preserve">Inputs &amp; Assumptions</t>
  </si>
  <si>
    <t xml:space="preserve">Blue cells = user inputs. All downstream costs flow from here.</t>
  </si>
  <si>
    <t xml:space="preserve">Programme size (band)</t>
  </si>
  <si>
    <t xml:space="preserve">Mid (£100-500m revenue)</t>
  </si>
  <si>
    <t xml:space="preserve">S/M/L</t>
  </si>
  <si>
    <t xml:space="preserve">Number of legal entities</t>
  </si>
  <si>
    <t xml:space="preserve">Drives complexity multiplier</t>
  </si>
  <si>
    <t xml:space="preserve">Number of countries</t>
  </si>
  <si>
    <t xml:space="preserve">Drives localisation effort</t>
  </si>
  <si>
    <t xml:space="preserve">Number of users (named)</t>
  </si>
  <si>
    <t xml:space="preserve">Per-seat licence basis</t>
  </si>
  <si>
    <t xml:space="preserve">Number of business units / divisions</t>
  </si>
  <si>
    <t xml:space="preserve">Number of integrations (in-scope)</t>
  </si>
  <si>
    <t xml:space="preserve">Drives integration build effort</t>
  </si>
  <si>
    <t xml:space="preserve">Data sources to migrate</t>
  </si>
  <si>
    <t xml:space="preserve">Each adds cleansing + reconciliation</t>
  </si>
  <si>
    <t xml:space="preserve">Programme duration (months)</t>
  </si>
  <si>
    <t xml:space="preserve">From Stage 10 mobilisation to Stage 17 close</t>
  </si>
  <si>
    <t xml:space="preserve">Build phase duration (weeks)</t>
  </si>
  <si>
    <t xml:space="preserve">Drives SI build pricing</t>
  </si>
  <si>
    <t xml:space="preserve">Region (cost band)</t>
  </si>
  <si>
    <t xml:space="preserve">UK / Western EU</t>
  </si>
  <si>
    <t xml:space="preserve">Affects daily rates</t>
  </si>
  <si>
    <t xml:space="preserve">Cost Build - Bottom Up</t>
  </si>
  <si>
    <t xml:space="preserve">Categories per industry benchmarks. Variance band shown at the bottom.</t>
  </si>
  <si>
    <t xml:space="preserve">Category</t>
  </si>
  <si>
    <t xml:space="preserve">Sub-category</t>
  </si>
  <si>
    <t xml:space="preserve">Driver</t>
  </si>
  <si>
    <t xml:space="preserve">Unit</t>
  </si>
  <si>
    <t xml:space="preserve">Quantity</t>
  </si>
  <si>
    <t xml:space="preserve">Unit cost (£)</t>
  </si>
  <si>
    <t xml:space="preserve">Cost (£)</t>
  </si>
  <si>
    <t xml:space="preserve">Software</t>
  </si>
  <si>
    <t xml:space="preserve">ERP licences (annual)</t>
  </si>
  <si>
    <t xml:space="preserve">Named users x £/user</t>
  </si>
  <si>
    <t xml:space="preserve">Year</t>
  </si>
  <si>
    <t xml:space="preserve">Power Platform / add-ons</t>
  </si>
  <si>
    <t xml:space="preserve">Per-app licences</t>
  </si>
  <si>
    <t xml:space="preserve">Sandbox / non-prod tier upgrades</t>
  </si>
  <si>
    <t xml:space="preserve">1 standard + 1 high-perf</t>
  </si>
  <si>
    <t xml:space="preserve">Implementation</t>
  </si>
  <si>
    <t xml:space="preserve">SI Build &amp; Configuration</t>
  </si>
  <si>
    <t xml:space="preserve">FTE-weeks x blended £</t>
  </si>
  <si>
    <t xml:space="preserve">Bundle</t>
  </si>
  <si>
    <t xml:space="preserve">Data Migration</t>
  </si>
  <si>
    <t xml:space="preserve">Per source x complexity</t>
  </si>
  <si>
    <t xml:space="preserve">Integrations</t>
  </si>
  <si>
    <t xml:space="preserve">Per integration band</t>
  </si>
  <si>
    <t xml:space="preserve">Each</t>
  </si>
  <si>
    <t xml:space="preserve">Testing tooling + automation</t>
  </si>
  <si>
    <t xml:space="preserve">Tool licences + setup</t>
  </si>
  <si>
    <t xml:space="preserve">Training &amp; enablement (SI)</t>
  </si>
  <si>
    <t xml:space="preserve">Train-the-trainer</t>
  </si>
  <si>
    <t xml:space="preserve">Programme</t>
  </si>
  <si>
    <t xml:space="preserve">Programme Manager (client)</t>
  </si>
  <si>
    <t xml:space="preserve">Per month, 22 months</t>
  </si>
  <si>
    <t xml:space="preserve">Month</t>
  </si>
  <si>
    <t xml:space="preserve">Business Architect (client)</t>
  </si>
  <si>
    <t xml:space="preserve">PMO + tooling</t>
  </si>
  <si>
    <t xml:space="preserve">Tools + 1 PMO analyst</t>
  </si>
  <si>
    <t xml:space="preserve">Change Management (client+ext)</t>
  </si>
  <si>
    <t xml:space="preserve">FTE-weeks</t>
  </si>
  <si>
    <t xml:space="preserve">Backfill of business SMEs</t>
  </si>
  <si>
    <t xml:space="preserve">Avg 6 SMEs x 12 months</t>
  </si>
  <si>
    <t xml:space="preserve">FTE-month</t>
  </si>
  <si>
    <t xml:space="preserve">Infrastructure</t>
  </si>
  <si>
    <t xml:space="preserve">Cloud subscription consumption</t>
  </si>
  <si>
    <t xml:space="preserve">Annual estimate</t>
  </si>
  <si>
    <t xml:space="preserve">Network / VPN / connectivity</t>
  </si>
  <si>
    <t xml:space="preserve">Setup + run</t>
  </si>
  <si>
    <t xml:space="preserve">Other</t>
  </si>
  <si>
    <t xml:space="preserve">External assurance / Big-4 audit</t>
  </si>
  <si>
    <t xml:space="preserve">Quality gate reviews</t>
  </si>
  <si>
    <t xml:space="preserve">Travel &amp; expenses</t>
  </si>
  <si>
    <t xml:space="preserve">10% of SI build</t>
  </si>
  <si>
    <t xml:space="preserve">% of SI</t>
  </si>
  <si>
    <t xml:space="preserve">Contingency</t>
  </si>
  <si>
    <t xml:space="preserve">Contingency (15% of build+programme)</t>
  </si>
  <si>
    <t xml:space="preserve">Risk reserve</t>
  </si>
  <si>
    <t xml:space="preserve">%</t>
  </si>
  <si>
    <t xml:space="preserve">Funding Envelope (TOTAL)</t>
  </si>
  <si>
    <t xml:space="preserve">Variance band (Stage 6: +/-30-40%)</t>
  </si>
  <si>
    <t xml:space="preserve">Lower bound (-35%)</t>
  </si>
  <si>
    <t xml:space="preserve">Upper bound (+35%)</t>
  </si>
  <si>
    <t xml:space="preserve">Annual Phasing</t>
  </si>
  <si>
    <t xml:space="preserve">Spread of cost over the 22-month programme.</t>
  </si>
  <si>
    <t xml:space="preserve">Year 0 (mob)</t>
  </si>
  <si>
    <t xml:space="preserve">Year 1 (build/test)</t>
  </si>
  <si>
    <t xml:space="preserve">Year 2 (deploy)</t>
  </si>
  <si>
    <t xml:space="preserve">Year 3 (hypercare/BAU)</t>
  </si>
  <si>
    <t xml:space="preserve">Total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</si>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</sst>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;\(#,##0\);\-"/>
    <numFmt numFmtId="166" formatCode="\£#,##0;&quot;(£&quot;#,##0\);\-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6"/>
      <color rgb="FF1E2761"/>
      <name val="Arial"/>
      <family val="0"/>
      <charset val="1"/>
    </font>
    <font>
      <i val="true"/>
      <sz val="12"/>
      <color rgb="FF595959"/>
      <name val="Arial"/>
      <family val="0"/>
      <charset val="1"/>
    </font>
    <font>
      <b val="true"/>
      <sz val="12"/>
      <color rgb="FF1E2761"/>
      <name val="Arial"/>
      <family val="0"/>
      <charset val="1"/>
    </font>
    <font>
      <sz val="11"/>
      <name val="Arial"/>
      <family val="0"/>
      <charset val="1"/>
    </font>
    <font>
      <b val="true"/>
      <sz val="18"/>
      <color rgb="FF1E2761"/>
      <name val="Arial"/>
      <family val="0"/>
      <charset val="1"/>
    </font>
    <font>
      <i val="true"/>
      <sz val="10"/>
      <color rgb="FF595959"/>
      <name val="Arial"/>
      <family val="0"/>
      <charset val="1"/>
    </font>
    <font>
      <b val="true"/>
      <sz val="11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1"/>
      <color rgb="FF1E2761"/>
      <name val="Arial"/>
      <family val="0"/>
      <charset val="1"/>
    </font>
    <font>
      <sz val="10"/>
      <name val="Arial"/>
      <family val="0"/>
      <charset val="1"/>
    </font>
    <font>
      <b val="true"/>
      <sz val="10"/>
      <color rgb="FF2C5F2D"/>
      <name val="Arial"/>
      <family val="0"/>
      <charset val="1"/>
    </font>
    <font>
      <b val="true"/>
      <sz val="10"/>
      <color rgb="FFB85042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1E2761"/>
        <bgColor rgb="FF33339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 style="thin">
        <color rgb="FFBFBFBF"/>
      </right>
      <top style="medium">
        <color rgb="FF1E2761"/>
      </top>
      <bottom style="medium">
        <color rgb="FF1E276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7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B85042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E2761"/>
      <rgbColor rgb="FF339966"/>
      <rgbColor rgb="FF003300"/>
      <rgbColor rgb="FF333300"/>
      <rgbColor rgb="FF993300"/>
      <rgbColor rgb="FF993366"/>
      <rgbColor rgb="FF333399"/>
      <rgbColor rgb="FF2C5F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05"/>
  </cols>
  <sheetData>
    <row r="2" customFormat="false" ht="31.5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5" customFormat="false" ht="15" hidden="false" customHeight="false" outlineLevel="0" collapsed="false">
      <c r="B5" s="3" t="s">
        <v>2</v>
      </c>
    </row>
    <row r="6" customFormat="false" ht="79.5" hidden="false" customHeight="true" outlineLevel="0" collapsed="false">
      <c r="B6" s="4" t="s">
        <v>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50"/>
    <col collapsed="false" customWidth="true" hidden="false" outlineLevel="0" max="3" min="3" style="0" width="18"/>
    <col collapsed="false" customWidth="true" hidden="false" outlineLevel="0" max="4" min="4" style="0" width="50"/>
  </cols>
  <sheetData>
    <row r="1" customFormat="false" ht="30" hidden="false" customHeight="true" outlineLevel="0" collapsed="false">
      <c r="A1" s="5" t="s">
        <v>4</v>
      </c>
      <c r="B1" s="5"/>
      <c r="C1" s="5"/>
      <c r="D1" s="5"/>
    </row>
    <row r="2" customFormat="false" ht="18" hidden="false" customHeight="true" outlineLevel="0" collapsed="false">
      <c r="A2" s="6" t="s">
        <v>5</v>
      </c>
      <c r="B2" s="6"/>
      <c r="C2" s="6"/>
      <c r="D2" s="6"/>
    </row>
    <row r="5" customFormat="false" ht="19.5" hidden="false" customHeight="true" outlineLevel="0" collapsed="false">
      <c r="B5" s="7" t="s">
        <v>6</v>
      </c>
      <c r="C5" s="8" t="s">
        <v>7</v>
      </c>
      <c r="D5" s="9" t="s">
        <v>8</v>
      </c>
    </row>
    <row r="6" customFormat="false" ht="19.5" hidden="false" customHeight="true" outlineLevel="0" collapsed="false">
      <c r="B6" s="7" t="s">
        <v>9</v>
      </c>
      <c r="C6" s="8" t="n">
        <v>6</v>
      </c>
      <c r="D6" s="9" t="s">
        <v>10</v>
      </c>
    </row>
    <row r="7" customFormat="false" ht="19.5" hidden="false" customHeight="true" outlineLevel="0" collapsed="false">
      <c r="B7" s="7" t="s">
        <v>11</v>
      </c>
      <c r="C7" s="8" t="n">
        <v>3</v>
      </c>
      <c r="D7" s="9" t="s">
        <v>12</v>
      </c>
    </row>
    <row r="8" customFormat="false" ht="19.5" hidden="false" customHeight="true" outlineLevel="0" collapsed="false">
      <c r="B8" s="7" t="s">
        <v>13</v>
      </c>
      <c r="C8" s="8" t="n">
        <v>850</v>
      </c>
      <c r="D8" s="9" t="s">
        <v>14</v>
      </c>
    </row>
    <row r="9" customFormat="false" ht="19.5" hidden="false" customHeight="true" outlineLevel="0" collapsed="false">
      <c r="B9" s="7" t="s">
        <v>15</v>
      </c>
      <c r="C9" s="8" t="n">
        <v>4</v>
      </c>
      <c r="D9" s="9"/>
    </row>
    <row r="10" customFormat="false" ht="19.5" hidden="false" customHeight="true" outlineLevel="0" collapsed="false">
      <c r="B10" s="7" t="s">
        <v>16</v>
      </c>
      <c r="C10" s="8" t="n">
        <v>14</v>
      </c>
      <c r="D10" s="9" t="s">
        <v>17</v>
      </c>
    </row>
    <row r="11" customFormat="false" ht="19.5" hidden="false" customHeight="true" outlineLevel="0" collapsed="false">
      <c r="B11" s="7" t="s">
        <v>18</v>
      </c>
      <c r="C11" s="8" t="n">
        <v>3</v>
      </c>
      <c r="D11" s="9" t="s">
        <v>19</v>
      </c>
    </row>
    <row r="12" customFormat="false" ht="19.5" hidden="false" customHeight="true" outlineLevel="0" collapsed="false">
      <c r="B12" s="7" t="s">
        <v>20</v>
      </c>
      <c r="C12" s="8" t="n">
        <v>22</v>
      </c>
      <c r="D12" s="9" t="s">
        <v>21</v>
      </c>
    </row>
    <row r="13" customFormat="false" ht="19.5" hidden="false" customHeight="true" outlineLevel="0" collapsed="false">
      <c r="B13" s="7" t="s">
        <v>22</v>
      </c>
      <c r="C13" s="8" t="n">
        <v>14</v>
      </c>
      <c r="D13" s="9" t="s">
        <v>23</v>
      </c>
    </row>
    <row r="14" customFormat="false" ht="19.5" hidden="false" customHeight="true" outlineLevel="0" collapsed="false">
      <c r="B14" s="7" t="s">
        <v>24</v>
      </c>
      <c r="C14" s="8" t="s">
        <v>25</v>
      </c>
      <c r="D14" s="9" t="s">
        <v>26</v>
      </c>
    </row>
  </sheetData>
  <mergeCells count="2">
    <mergeCell ref="A1:D1"/>
    <mergeCell ref="A2:D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32"/>
    <col collapsed="false" customWidth="true" hidden="false" outlineLevel="0" max="3" min="3" style="0" width="22"/>
    <col collapsed="false" customWidth="true" hidden="false" outlineLevel="0" max="4" min="4" style="0" width="14"/>
    <col collapsed="false" customWidth="true" hidden="false" outlineLevel="0" max="5" min="5" style="0" width="12"/>
    <col collapsed="false" customWidth="true" hidden="false" outlineLevel="0" max="6" min="6" style="0" width="16"/>
    <col collapsed="false" customWidth="true" hidden="false" outlineLevel="0" max="7" min="7" style="0" width="18"/>
  </cols>
  <sheetData>
    <row r="1" customFormat="false" ht="30" hidden="false" customHeight="true" outlineLevel="0" collapsed="false">
      <c r="A1" s="5" t="s">
        <v>27</v>
      </c>
      <c r="B1" s="5"/>
      <c r="C1" s="5"/>
      <c r="D1" s="5"/>
      <c r="E1" s="5"/>
      <c r="F1" s="5"/>
      <c r="G1" s="5"/>
    </row>
    <row r="2" customFormat="false" ht="18" hidden="false" customHeight="true" outlineLevel="0" collapsed="false">
      <c r="A2" s="6" t="s">
        <v>28</v>
      </c>
      <c r="B2" s="6"/>
      <c r="C2" s="6"/>
      <c r="D2" s="6"/>
      <c r="E2" s="6"/>
      <c r="F2" s="6"/>
      <c r="G2" s="6"/>
    </row>
    <row r="4" customFormat="false" ht="31.5" hidden="false" customHeight="true" outlineLevel="0" collapsed="false">
      <c r="A4" s="10" t="s">
        <v>29</v>
      </c>
      <c r="B4" s="10" t="s">
        <v>30</v>
      </c>
      <c r="C4" s="10" t="s">
        <v>31</v>
      </c>
      <c r="D4" s="10" t="s">
        <v>32</v>
      </c>
      <c r="E4" s="10" t="s">
        <v>33</v>
      </c>
      <c r="F4" s="10" t="s">
        <v>34</v>
      </c>
      <c r="G4" s="10" t="s">
        <v>35</v>
      </c>
    </row>
    <row r="5" customFormat="false" ht="15" hidden="false" customHeight="false" outlineLevel="0" collapsed="false">
      <c r="A5" s="11" t="s">
        <v>36</v>
      </c>
      <c r="B5" s="11" t="s">
        <v>37</v>
      </c>
      <c r="C5" s="11" t="s">
        <v>38</v>
      </c>
      <c r="D5" s="11" t="s">
        <v>39</v>
      </c>
      <c r="E5" s="12" t="n">
        <v>1</v>
      </c>
      <c r="F5" s="12" t="n">
        <v>595000</v>
      </c>
      <c r="G5" s="13" t="n">
        <f aca="false">E5*F5</f>
        <v>595000</v>
      </c>
    </row>
    <row r="6" customFormat="false" ht="15" hidden="false" customHeight="false" outlineLevel="0" collapsed="false">
      <c r="A6" s="11" t="s">
        <v>36</v>
      </c>
      <c r="B6" s="11" t="s">
        <v>40</v>
      </c>
      <c r="C6" s="11" t="s">
        <v>41</v>
      </c>
      <c r="D6" s="11" t="s">
        <v>39</v>
      </c>
      <c r="E6" s="12" t="n">
        <v>1</v>
      </c>
      <c r="F6" s="12" t="n">
        <v>85000</v>
      </c>
      <c r="G6" s="13" t="n">
        <f aca="false">E6*F6</f>
        <v>85000</v>
      </c>
    </row>
    <row r="7" customFormat="false" ht="15" hidden="false" customHeight="false" outlineLevel="0" collapsed="false">
      <c r="A7" s="11" t="s">
        <v>36</v>
      </c>
      <c r="B7" s="11" t="s">
        <v>42</v>
      </c>
      <c r="C7" s="11" t="s">
        <v>43</v>
      </c>
      <c r="D7" s="11" t="s">
        <v>39</v>
      </c>
      <c r="E7" s="12" t="n">
        <v>1</v>
      </c>
      <c r="F7" s="12" t="n">
        <v>110000</v>
      </c>
      <c r="G7" s="13" t="n">
        <f aca="false">E7*F7</f>
        <v>110000</v>
      </c>
    </row>
    <row r="8" customFormat="false" ht="15" hidden="false" customHeight="false" outlineLevel="0" collapsed="false">
      <c r="A8" s="11" t="s">
        <v>44</v>
      </c>
      <c r="B8" s="11" t="s">
        <v>45</v>
      </c>
      <c r="C8" s="11" t="s">
        <v>46</v>
      </c>
      <c r="D8" s="11" t="s">
        <v>47</v>
      </c>
      <c r="E8" s="12" t="n">
        <v>1</v>
      </c>
      <c r="F8" s="12" t="n">
        <v>2200000</v>
      </c>
      <c r="G8" s="13" t="n">
        <f aca="false">E8*F8</f>
        <v>2200000</v>
      </c>
    </row>
    <row r="9" customFormat="false" ht="15" hidden="false" customHeight="false" outlineLevel="0" collapsed="false">
      <c r="A9" s="11" t="s">
        <v>44</v>
      </c>
      <c r="B9" s="11" t="s">
        <v>48</v>
      </c>
      <c r="C9" s="11" t="s">
        <v>49</v>
      </c>
      <c r="D9" s="11" t="s">
        <v>47</v>
      </c>
      <c r="E9" s="12" t="n">
        <v>3</v>
      </c>
      <c r="F9" s="12" t="n">
        <v>180000</v>
      </c>
      <c r="G9" s="13" t="n">
        <f aca="false">E9*F9</f>
        <v>540000</v>
      </c>
    </row>
    <row r="10" customFormat="false" ht="15" hidden="false" customHeight="false" outlineLevel="0" collapsed="false">
      <c r="A10" s="11" t="s">
        <v>44</v>
      </c>
      <c r="B10" s="11" t="s">
        <v>50</v>
      </c>
      <c r="C10" s="11" t="s">
        <v>51</v>
      </c>
      <c r="D10" s="11" t="s">
        <v>52</v>
      </c>
      <c r="E10" s="12" t="n">
        <v>14</v>
      </c>
      <c r="F10" s="12" t="n">
        <v>28000</v>
      </c>
      <c r="G10" s="13" t="n">
        <f aca="false">E10*F10</f>
        <v>392000</v>
      </c>
    </row>
    <row r="11" customFormat="false" ht="15" hidden="false" customHeight="false" outlineLevel="0" collapsed="false">
      <c r="A11" s="11" t="s">
        <v>44</v>
      </c>
      <c r="B11" s="11" t="s">
        <v>53</v>
      </c>
      <c r="C11" s="11" t="s">
        <v>54</v>
      </c>
      <c r="D11" s="11" t="s">
        <v>47</v>
      </c>
      <c r="E11" s="12" t="n">
        <v>1</v>
      </c>
      <c r="F11" s="12" t="n">
        <v>95000</v>
      </c>
      <c r="G11" s="13" t="n">
        <f aca="false">E11*F11</f>
        <v>95000</v>
      </c>
    </row>
    <row r="12" customFormat="false" ht="15" hidden="false" customHeight="false" outlineLevel="0" collapsed="false">
      <c r="A12" s="11" t="s">
        <v>44</v>
      </c>
      <c r="B12" s="11" t="s">
        <v>55</v>
      </c>
      <c r="C12" s="11" t="s">
        <v>56</v>
      </c>
      <c r="D12" s="11" t="s">
        <v>47</v>
      </c>
      <c r="E12" s="12" t="n">
        <v>1</v>
      </c>
      <c r="F12" s="12" t="n">
        <v>140000</v>
      </c>
      <c r="G12" s="13" t="n">
        <f aca="false">E12*F12</f>
        <v>140000</v>
      </c>
    </row>
    <row r="13" customFormat="false" ht="15" hidden="false" customHeight="false" outlineLevel="0" collapsed="false">
      <c r="A13" s="11" t="s">
        <v>57</v>
      </c>
      <c r="B13" s="11" t="s">
        <v>58</v>
      </c>
      <c r="C13" s="11" t="s">
        <v>59</v>
      </c>
      <c r="D13" s="11" t="s">
        <v>60</v>
      </c>
      <c r="E13" s="12" t="n">
        <v>22</v>
      </c>
      <c r="F13" s="12" t="n">
        <v>14000</v>
      </c>
      <c r="G13" s="13" t="n">
        <f aca="false">E13*F13</f>
        <v>308000</v>
      </c>
    </row>
    <row r="14" customFormat="false" ht="15" hidden="false" customHeight="false" outlineLevel="0" collapsed="false">
      <c r="A14" s="11" t="s">
        <v>57</v>
      </c>
      <c r="B14" s="11" t="s">
        <v>61</v>
      </c>
      <c r="C14" s="11" t="s">
        <v>59</v>
      </c>
      <c r="D14" s="11" t="s">
        <v>60</v>
      </c>
      <c r="E14" s="12" t="n">
        <v>22</v>
      </c>
      <c r="F14" s="12" t="n">
        <v>12000</v>
      </c>
      <c r="G14" s="13" t="n">
        <f aca="false">E14*F14</f>
        <v>264000</v>
      </c>
    </row>
    <row r="15" customFormat="false" ht="15" hidden="false" customHeight="false" outlineLevel="0" collapsed="false">
      <c r="A15" s="11" t="s">
        <v>57</v>
      </c>
      <c r="B15" s="11" t="s">
        <v>62</v>
      </c>
      <c r="C15" s="11" t="s">
        <v>63</v>
      </c>
      <c r="D15" s="11" t="s">
        <v>47</v>
      </c>
      <c r="E15" s="12" t="n">
        <v>1</v>
      </c>
      <c r="F15" s="12" t="n">
        <v>180000</v>
      </c>
      <c r="G15" s="13" t="n">
        <f aca="false">E15*F15</f>
        <v>180000</v>
      </c>
    </row>
    <row r="16" customFormat="false" ht="15" hidden="false" customHeight="false" outlineLevel="0" collapsed="false">
      <c r="A16" s="11" t="s">
        <v>57</v>
      </c>
      <c r="B16" s="11" t="s">
        <v>64</v>
      </c>
      <c r="C16" s="11" t="s">
        <v>65</v>
      </c>
      <c r="D16" s="11" t="s">
        <v>47</v>
      </c>
      <c r="E16" s="12" t="n">
        <v>1</v>
      </c>
      <c r="F16" s="12" t="n">
        <v>320000</v>
      </c>
      <c r="G16" s="13" t="n">
        <f aca="false">E16*F16</f>
        <v>320000</v>
      </c>
    </row>
    <row r="17" customFormat="false" ht="15" hidden="false" customHeight="false" outlineLevel="0" collapsed="false">
      <c r="A17" s="11" t="s">
        <v>57</v>
      </c>
      <c r="B17" s="11" t="s">
        <v>66</v>
      </c>
      <c r="C17" s="11" t="s">
        <v>67</v>
      </c>
      <c r="D17" s="11" t="s">
        <v>68</v>
      </c>
      <c r="E17" s="12" t="n">
        <v>72</v>
      </c>
      <c r="F17" s="12" t="n">
        <v>9500</v>
      </c>
      <c r="G17" s="13" t="n">
        <f aca="false">E17*F17</f>
        <v>684000</v>
      </c>
    </row>
    <row r="18" customFormat="false" ht="15" hidden="false" customHeight="false" outlineLevel="0" collapsed="false">
      <c r="A18" s="11" t="s">
        <v>69</v>
      </c>
      <c r="B18" s="11" t="s">
        <v>70</v>
      </c>
      <c r="C18" s="11" t="s">
        <v>71</v>
      </c>
      <c r="D18" s="11" t="s">
        <v>39</v>
      </c>
      <c r="E18" s="12" t="n">
        <v>1</v>
      </c>
      <c r="F18" s="12" t="n">
        <v>165000</v>
      </c>
      <c r="G18" s="13" t="n">
        <f aca="false">E18*F18</f>
        <v>165000</v>
      </c>
    </row>
    <row r="19" customFormat="false" ht="15" hidden="false" customHeight="false" outlineLevel="0" collapsed="false">
      <c r="A19" s="11" t="s">
        <v>69</v>
      </c>
      <c r="B19" s="11" t="s">
        <v>72</v>
      </c>
      <c r="C19" s="11" t="s">
        <v>73</v>
      </c>
      <c r="D19" s="11" t="s">
        <v>47</v>
      </c>
      <c r="E19" s="12" t="n">
        <v>1</v>
      </c>
      <c r="F19" s="12" t="n">
        <v>60000</v>
      </c>
      <c r="G19" s="13" t="n">
        <f aca="false">E19*F19</f>
        <v>60000</v>
      </c>
    </row>
    <row r="20" customFormat="false" ht="15" hidden="false" customHeight="false" outlineLevel="0" collapsed="false">
      <c r="A20" s="11" t="s">
        <v>74</v>
      </c>
      <c r="B20" s="11" t="s">
        <v>75</v>
      </c>
      <c r="C20" s="11" t="s">
        <v>76</v>
      </c>
      <c r="D20" s="11" t="s">
        <v>47</v>
      </c>
      <c r="E20" s="12" t="n">
        <v>1</v>
      </c>
      <c r="F20" s="12" t="n">
        <v>120000</v>
      </c>
      <c r="G20" s="13" t="n">
        <f aca="false">E20*F20</f>
        <v>120000</v>
      </c>
    </row>
    <row r="21" customFormat="false" ht="15" hidden="false" customHeight="false" outlineLevel="0" collapsed="false">
      <c r="A21" s="11" t="s">
        <v>74</v>
      </c>
      <c r="B21" s="11" t="s">
        <v>77</v>
      </c>
      <c r="C21" s="11" t="s">
        <v>78</v>
      </c>
      <c r="D21" s="11" t="s">
        <v>79</v>
      </c>
      <c r="E21" s="12" t="n">
        <v>0.1</v>
      </c>
      <c r="F21" s="12" t="n">
        <v>2200000</v>
      </c>
      <c r="G21" s="13" t="n">
        <f aca="false">E21*F21</f>
        <v>220000</v>
      </c>
    </row>
    <row r="22" customFormat="false" ht="23.85" hidden="false" customHeight="false" outlineLevel="0" collapsed="false">
      <c r="A22" s="11" t="s">
        <v>80</v>
      </c>
      <c r="B22" s="11" t="s">
        <v>81</v>
      </c>
      <c r="C22" s="11" t="s">
        <v>82</v>
      </c>
      <c r="D22" s="11" t="s">
        <v>83</v>
      </c>
      <c r="E22" s="12" t="n">
        <v>0.15</v>
      </c>
      <c r="F22" s="12"/>
      <c r="G22" s="13" t="n">
        <f aca="false">E22*(SUM(G5:G21))</f>
        <v>971700</v>
      </c>
    </row>
    <row r="23" customFormat="false" ht="25.5" hidden="false" customHeight="true" outlineLevel="0" collapsed="false">
      <c r="A23" s="14" t="s">
        <v>84</v>
      </c>
      <c r="B23" s="14"/>
      <c r="C23" s="14"/>
      <c r="D23" s="14"/>
      <c r="E23" s="14"/>
      <c r="F23" s="14"/>
      <c r="G23" s="15" t="n">
        <f aca="false">SUM(G5:G22)</f>
        <v>7449700</v>
      </c>
    </row>
    <row r="25" customFormat="false" ht="15" hidden="false" customHeight="false" outlineLevel="0" collapsed="false">
      <c r="A25" s="16" t="s">
        <v>85</v>
      </c>
    </row>
    <row r="26" customFormat="false" ht="15" hidden="false" customHeight="false" outlineLevel="0" collapsed="false">
      <c r="A26" s="17" t="s">
        <v>86</v>
      </c>
      <c r="G26" s="18" t="n">
        <f aca="false">G23*0.65</f>
        <v>4842305</v>
      </c>
    </row>
    <row r="27" customFormat="false" ht="15" hidden="false" customHeight="false" outlineLevel="0" collapsed="false">
      <c r="A27" s="17" t="s">
        <v>87</v>
      </c>
      <c r="G27" s="19" t="n">
        <f aca="false">G23*1.35</f>
        <v>10057095</v>
      </c>
    </row>
  </sheetData>
  <mergeCells count="3">
    <mergeCell ref="A1:G1"/>
    <mergeCell ref="A2:G2"/>
    <mergeCell ref="A23:F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0"/>
    <col collapsed="false" customWidth="true" hidden="false" outlineLevel="0" max="4" min="2" style="0" width="18"/>
    <col collapsed="false" customWidth="true" hidden="false" outlineLevel="0" max="5" min="5" style="0" width="22"/>
    <col collapsed="false" customWidth="true" hidden="false" outlineLevel="0" max="6" min="6" style="0" width="18"/>
  </cols>
  <sheetData>
    <row r="1" customFormat="false" ht="30" hidden="false" customHeight="true" outlineLevel="0" collapsed="false">
      <c r="A1" s="5" t="s">
        <v>88</v>
      </c>
      <c r="B1" s="5"/>
      <c r="C1" s="5"/>
      <c r="D1" s="5"/>
      <c r="E1" s="5"/>
      <c r="F1" s="5"/>
    </row>
    <row r="2" customFormat="false" ht="18" hidden="false" customHeight="true" outlineLevel="0" collapsed="false">
      <c r="A2" s="6" t="s">
        <v>89</v>
      </c>
      <c r="B2" s="6"/>
      <c r="C2" s="6"/>
      <c r="D2" s="6"/>
      <c r="E2" s="6"/>
      <c r="F2" s="6"/>
    </row>
    <row r="4" customFormat="false" ht="31.5" hidden="false" customHeight="true" outlineLevel="0" collapsed="false">
      <c r="A4" s="10" t="s">
        <v>29</v>
      </c>
      <c r="B4" s="10" t="s">
        <v>90</v>
      </c>
      <c r="C4" s="10" t="s">
        <v>91</v>
      </c>
      <c r="D4" s="10" t="s">
        <v>92</v>
      </c>
      <c r="E4" s="10" t="s">
        <v>93</v>
      </c>
      <c r="F4" s="10" t="s">
        <v>94</v>
      </c>
    </row>
    <row r="5" customFormat="false" ht="15" hidden="false" customHeight="false" outlineLevel="0" collapsed="false">
      <c r="A5" s="20" t="s">
        <v>36</v>
      </c>
      <c r="B5" s="21" t="n">
        <f aca="false">F5*0.05</f>
        <v>39500</v>
      </c>
      <c r="C5" s="21" t="n">
        <f aca="false">F5*0.4</f>
        <v>316000</v>
      </c>
      <c r="D5" s="21" t="n">
        <f aca="false">F5*0.3</f>
        <v>237000</v>
      </c>
      <c r="E5" s="21" t="n">
        <f aca="false">F5*0.25</f>
        <v>197500</v>
      </c>
      <c r="F5" s="21" t="n">
        <f aca="false">'Cost Build'!G5+'Cost Build'!G6+'Cost Build'!G7</f>
        <v>790000</v>
      </c>
    </row>
    <row r="6" customFormat="false" ht="15" hidden="false" customHeight="false" outlineLevel="0" collapsed="false">
      <c r="A6" s="20" t="s">
        <v>44</v>
      </c>
      <c r="B6" s="21" t="n">
        <f aca="false">F6*0.05</f>
        <v>168350</v>
      </c>
      <c r="C6" s="21" t="n">
        <f aca="false">F6*0.65</f>
        <v>2188550</v>
      </c>
      <c r="D6" s="21" t="n">
        <f aca="false">F6*0.25</f>
        <v>841750</v>
      </c>
      <c r="E6" s="21" t="n">
        <f aca="false">F6*0.05</f>
        <v>168350</v>
      </c>
      <c r="F6" s="21" t="n">
        <f aca="false">SUM('Cost Build'!G8:G12)</f>
        <v>3367000</v>
      </c>
    </row>
    <row r="7" customFormat="false" ht="15" hidden="false" customHeight="false" outlineLevel="0" collapsed="false">
      <c r="A7" s="20" t="s">
        <v>57</v>
      </c>
      <c r="B7" s="21" t="n">
        <f aca="false">F7*0.1</f>
        <v>175600</v>
      </c>
      <c r="C7" s="21" t="n">
        <f aca="false">F7*0.5</f>
        <v>878000</v>
      </c>
      <c r="D7" s="21" t="n">
        <f aca="false">F7*0.3</f>
        <v>526800</v>
      </c>
      <c r="E7" s="21" t="n">
        <f aca="false">F7*0.1</f>
        <v>175600</v>
      </c>
      <c r="F7" s="21" t="n">
        <f aca="false">SUM('Cost Build'!G13:G17)</f>
        <v>1756000</v>
      </c>
    </row>
    <row r="8" customFormat="false" ht="15" hidden="false" customHeight="false" outlineLevel="0" collapsed="false">
      <c r="A8" s="20" t="s">
        <v>69</v>
      </c>
      <c r="B8" s="21" t="n">
        <f aca="false">F8*0.2</f>
        <v>45000</v>
      </c>
      <c r="C8" s="21" t="n">
        <f aca="false">F8*0.35</f>
        <v>78750</v>
      </c>
      <c r="D8" s="21" t="n">
        <f aca="false">F8*0.3</f>
        <v>67500</v>
      </c>
      <c r="E8" s="21" t="n">
        <f aca="false">F8*0.15</f>
        <v>33750</v>
      </c>
      <c r="F8" s="21" t="n">
        <f aca="false">SUM('Cost Build'!G18:G19)</f>
        <v>225000</v>
      </c>
    </row>
    <row r="9" customFormat="false" ht="15" hidden="false" customHeight="false" outlineLevel="0" collapsed="false">
      <c r="A9" s="20" t="s">
        <v>74</v>
      </c>
      <c r="B9" s="21" t="n">
        <f aca="false">F9*0.1</f>
        <v>34000</v>
      </c>
      <c r="C9" s="21" t="n">
        <f aca="false">F9*0.45</f>
        <v>153000</v>
      </c>
      <c r="D9" s="21" t="n">
        <f aca="false">F9*0.35</f>
        <v>119000</v>
      </c>
      <c r="E9" s="21" t="n">
        <f aca="false">F9*0.1</f>
        <v>34000</v>
      </c>
      <c r="F9" s="21" t="n">
        <f aca="false">SUM('Cost Build'!G20:G21)</f>
        <v>340000</v>
      </c>
    </row>
    <row r="10" customFormat="false" ht="15" hidden="false" customHeight="false" outlineLevel="0" collapsed="false">
      <c r="A10" s="20" t="s">
        <v>80</v>
      </c>
      <c r="B10" s="21" t="n">
        <f aca="false">F10*0.1</f>
        <v>97170</v>
      </c>
      <c r="C10" s="21" t="n">
        <f aca="false">F10*0.5</f>
        <v>485850</v>
      </c>
      <c r="D10" s="21" t="n">
        <f aca="false">F10*0.3</f>
        <v>291510</v>
      </c>
      <c r="E10" s="21" t="n">
        <f aca="false">F10*0.1</f>
        <v>97170</v>
      </c>
      <c r="F10" s="21" t="n">
        <f aca="false">'Cost Build'!G22</f>
        <v>971700</v>
      </c>
    </row>
    <row r="11" customFormat="false" ht="15" hidden="false" customHeight="false" outlineLevel="0" collapsed="false">
      <c r="A11" s="22" t="s">
        <v>95</v>
      </c>
      <c r="B11" s="23" t="n">
        <f aca="false">SUM(B5:B10)</f>
        <v>559620</v>
      </c>
      <c r="C11" s="23" t="n">
        <f aca="false">SUM(C5:C10)</f>
        <v>4100150</v>
      </c>
      <c r="D11" s="23" t="n">
        <f aca="false">SUM(D5:D10)</f>
        <v>2083560</v>
      </c>
      <c r="E11" s="23" t="n">
        <f aca="false">SUM(E5:E10)</f>
        <v>706370</v>
      </c>
      <c r="F11" s="23" t="n">
        <f aca="false">SUM(F5:F10)</f>
        <v>7449700</v>
      </c>
    </row>
  </sheetData>
  <mergeCells count="2">
    <mergeCell ref="A1:F1"/>
    <mergeCell ref="A2:F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2026-04-28T14:38:08Z</dcterms:created>
  <dc:creator>openpyxl</dc:creator>
  <dc:description/>
  <dc:language>en-US</dc:language>
  <cp:lastModifiedBy/>
  <dcterms:modified xsi:type="dcterms:W3CDTF">2026-04-28T14:38:08Z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