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orked example" sheetId="1" state="visible" r:id="rId1"/>
    <sheet xmlns:r="http://schemas.openxmlformats.org/officeDocument/2006/relationships" name="Your programm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£#,##0"/>
    <numFmt numFmtId="165" formatCode="0&quot;%&quot;"/>
    <numFmt numFmtId="166" formatCode="0.0"/>
  </numFmts>
  <fonts count="8">
    <font>
      <name val="Calibri"/>
      <family val="2"/>
      <color theme="1"/>
      <sz val="11"/>
      <scheme val="minor"/>
    </font>
    <font>
      <b val="1"/>
      <sz val="14"/>
    </font>
    <font>
      <i val="1"/>
      <color rgb="006B7280"/>
      <sz val="10"/>
    </font>
    <font>
      <b val="1"/>
      <color rgb="00FFFFFF"/>
      <sz val="10"/>
    </font>
    <font>
      <b val="1"/>
    </font>
    <font>
      <b val="1"/>
      <color rgb="00FFFFFF"/>
      <sz val="11"/>
    </font>
    <font>
      <b val="1"/>
      <i val="1"/>
    </font>
    <font>
      <i val="1"/>
    </font>
  </fonts>
  <fills count="8">
    <fill>
      <patternFill/>
    </fill>
    <fill>
      <patternFill patternType="gray125"/>
    </fill>
    <fill>
      <patternFill patternType="solid">
        <fgColor rgb="00374151"/>
      </patternFill>
    </fill>
    <fill>
      <patternFill patternType="solid">
        <fgColor rgb="001f2937"/>
      </patternFill>
    </fill>
    <fill>
      <patternFill patternType="solid">
        <fgColor rgb="00F5F5F5"/>
      </patternFill>
    </fill>
    <fill>
      <patternFill patternType="solid">
        <fgColor rgb="00FFE082"/>
      </patternFill>
    </fill>
    <fill>
      <patternFill patternType="solid">
        <fgColor rgb="00FFF3B0"/>
      </patternFill>
    </fill>
    <fill>
      <patternFill patternType="solid">
        <fgColor rgb="00FFF2CC"/>
        <bgColor rgb="00FFF2CC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left" vertical="center"/>
    </xf>
    <xf numFmtId="0" fontId="0" fillId="0" borderId="1" pivotButton="0" quotePrefix="0" xfId="0"/>
    <xf numFmtId="9" fontId="0" fillId="0" borderId="1" pivotButton="0" quotePrefix="0" xfId="0"/>
    <xf numFmtId="3" fontId="0" fillId="0" borderId="1" pivotButton="0" quotePrefix="0" xfId="0"/>
    <xf numFmtId="164" fontId="0" fillId="0" borderId="1" pivotButton="0" quotePrefix="0" xfId="0"/>
    <xf numFmtId="0" fontId="4" fillId="4" borderId="1" pivotButton="0" quotePrefix="0" xfId="0"/>
    <xf numFmtId="9" fontId="0" fillId="4" borderId="1" pivotButton="0" quotePrefix="0" xfId="0"/>
    <xf numFmtId="3" fontId="0" fillId="4" borderId="1" pivotButton="0" quotePrefix="0" xfId="0"/>
    <xf numFmtId="0" fontId="0" fillId="4" borderId="1" pivotButton="0" quotePrefix="0" xfId="0"/>
    <xf numFmtId="164" fontId="0" fillId="4" borderId="1" pivotButton="0" quotePrefix="0" xfId="0"/>
    <xf numFmtId="0" fontId="4" fillId="5" borderId="1" pivotButton="0" quotePrefix="0" xfId="0"/>
    <xf numFmtId="164" fontId="4" fillId="5" borderId="1" pivotButton="0" quotePrefix="0" xfId="0"/>
    <xf numFmtId="164" fontId="0" fillId="0" borderId="0" pivotButton="0" quotePrefix="0" xfId="0"/>
    <xf numFmtId="0" fontId="6" fillId="0" borderId="0" pivotButton="0" quotePrefix="0" xfId="0"/>
    <xf numFmtId="2" fontId="0" fillId="0" borderId="1" pivotButton="0" quotePrefix="0" xfId="0"/>
    <xf numFmtId="0" fontId="0" fillId="0" borderId="0" applyAlignment="1" pivotButton="0" quotePrefix="0" xfId="0">
      <alignment vertical="top" wrapText="1"/>
    </xf>
    <xf numFmtId="0" fontId="0" fillId="6" borderId="1" pivotButton="0" quotePrefix="0" xfId="0"/>
    <xf numFmtId="0" fontId="7" fillId="0" borderId="0" pivotButton="0" quotePrefix="0" xfId="0"/>
    <xf numFmtId="3" fontId="0" fillId="0" borderId="0" pivotButton="0" quotePrefix="0" xfId="0"/>
    <xf numFmtId="0" fontId="0" fillId="7" borderId="0" pivotButton="0" quotePrefix="0" xfId="0"/>
    <xf numFmtId="9" fontId="0" fillId="7" borderId="0" pivotButton="0" quotePrefix="0" xfId="0"/>
    <xf numFmtId="3" fontId="0" fillId="7" borderId="0" pivotButton="0" quotePrefix="0" xfId="0"/>
    <xf numFmtId="165" fontId="0" fillId="0" borderId="0" pivotButton="0" quotePrefix="0" xfId="0"/>
    <xf numFmtId="166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Keystone</author>
  </authors>
  <commentList>
    <comment ref="B5" authorId="0" shapeId="0">
      <text>
        <t>Small 2,000 / Medium 4,500 / Large 8,000 — or override with custom value</t>
      </text>
    </comment>
    <comment ref="B6" authorId="0" shapeId="0">
      <text>
        <t>ERP only = 1.00; ERP + CRM = 1.25</t>
      </text>
    </comment>
    <comment ref="B7" authorId="0" shapeId="0">
      <text>
        <t>Light 0.90 / Moderate 1.00 / Heavy 1.15</t>
      </text>
    </comment>
    <comment ref="B8" authorId="0" shapeId="0">
      <text>
        <t>Conservative 0.85 / Market 1.00 / Premium 1.15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4"/>
  <sheetViews>
    <sheetView workbookViewId="0">
      <selection activeCell="A1" sqref="A1"/>
    </sheetView>
  </sheetViews>
  <sheetFormatPr baseColWidth="8" defaultRowHeight="15"/>
  <cols>
    <col width="45" customWidth="1" min="1" max="1"/>
    <col width="18" customWidth="1" min="2" max="2"/>
    <col width="12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Funding Envelope Estimator (Stage 6) — Worked Example</t>
        </is>
      </c>
    </row>
    <row r="2">
      <c r="A2" s="2" t="inlineStr">
        <is>
          <t>AcmeWidget Ltd — Medium programme, ERP only, 16 months, Market rates, Moderate customisation</t>
        </is>
      </c>
    </row>
    <row r="4">
      <c r="A4" s="3" t="inlineStr">
        <is>
          <t>A. Input parameters</t>
        </is>
      </c>
      <c r="B4" s="3" t="n"/>
    </row>
    <row r="5">
      <c r="A5" s="4" t="inlineStr">
        <is>
          <t>Programme size</t>
        </is>
      </c>
      <c r="B5" t="inlineStr">
        <is>
          <t>Medium (4,500 days mid-point)</t>
        </is>
      </c>
    </row>
    <row r="6">
      <c r="A6" s="4" t="inlineStr">
        <is>
          <t>Pillars</t>
        </is>
      </c>
      <c r="B6" t="inlineStr">
        <is>
          <t>ERP only (×1.00)</t>
        </is>
      </c>
    </row>
    <row r="7">
      <c r="A7" s="4" t="inlineStr">
        <is>
          <t>Duration</t>
        </is>
      </c>
      <c r="B7" t="inlineStr">
        <is>
          <t>16 months</t>
        </is>
      </c>
    </row>
    <row r="8">
      <c r="A8" s="4" t="inlineStr">
        <is>
          <t>Rate posture</t>
        </is>
      </c>
      <c r="B8" t="inlineStr">
        <is>
          <t>Market (Senior £1,100 / Lead £800 / Specialist £650)</t>
        </is>
      </c>
    </row>
    <row r="9">
      <c r="A9" s="4" t="inlineStr">
        <is>
          <t>Customisation</t>
        </is>
      </c>
      <c r="B9" t="inlineStr">
        <is>
          <t>Moderate (×1.00 effort)</t>
        </is>
      </c>
    </row>
    <row r="11">
      <c r="A11" s="3" t="inlineStr">
        <is>
          <t>B. Role-mix breakdown</t>
        </is>
      </c>
      <c r="B11" s="3" t="n"/>
      <c r="C11" s="3" t="n"/>
      <c r="D11" s="3" t="n"/>
      <c r="E11" s="3" t="n"/>
      <c r="F11" s="3" t="n"/>
    </row>
    <row r="12">
      <c r="A12" s="5" t="inlineStr">
        <is>
          <t>Role group</t>
        </is>
      </c>
      <c r="B12" s="5" t="inlineStr">
        <is>
          <t>Effort %</t>
        </is>
      </c>
      <c r="C12" s="5" t="inlineStr">
        <is>
          <t>Days</t>
        </is>
      </c>
      <c r="D12" s="5" t="inlineStr">
        <is>
          <t>Rate tier</t>
        </is>
      </c>
      <c r="E12" s="5" t="inlineStr">
        <is>
          <t>Day rate</t>
        </is>
      </c>
      <c r="F12" s="5" t="inlineStr">
        <is>
          <t>Cost</t>
        </is>
      </c>
    </row>
    <row r="13">
      <c r="A13" s="6" t="inlineStr">
        <is>
          <t>Programme Director / Programme Manager</t>
        </is>
      </c>
      <c r="B13" s="7" t="n">
        <v>0.08</v>
      </c>
      <c r="C13" s="8" t="n">
        <v>360</v>
      </c>
      <c r="D13" s="6" t="inlineStr">
        <is>
          <t>Senior</t>
        </is>
      </c>
      <c r="E13" s="9" t="n">
        <v>1100</v>
      </c>
      <c r="F13" s="9" t="n">
        <v>396000</v>
      </c>
    </row>
    <row r="14">
      <c r="A14" s="6" t="inlineStr">
        <is>
          <t>Project Managers</t>
        </is>
      </c>
      <c r="B14" s="7" t="n">
        <v>0.07000000000000001</v>
      </c>
      <c r="C14" s="8" t="n">
        <v>315</v>
      </c>
      <c r="D14" s="6" t="inlineStr">
        <is>
          <t>Lead</t>
        </is>
      </c>
      <c r="E14" s="9" t="n">
        <v>800</v>
      </c>
      <c r="F14" s="9" t="n">
        <v>252000</v>
      </c>
    </row>
    <row r="15">
      <c r="A15" s="6" t="inlineStr">
        <is>
          <t>Solution Architects</t>
        </is>
      </c>
      <c r="B15" s="7" t="n">
        <v>0.08</v>
      </c>
      <c r="C15" s="8" t="n">
        <v>360</v>
      </c>
      <c r="D15" s="6" t="inlineStr">
        <is>
          <t>Senior</t>
        </is>
      </c>
      <c r="E15" s="9" t="n">
        <v>1100</v>
      </c>
      <c r="F15" s="9" t="n">
        <v>396000</v>
      </c>
    </row>
    <row r="16">
      <c r="A16" s="6" t="inlineStr">
        <is>
          <t>Functional Consultants</t>
        </is>
      </c>
      <c r="B16" s="7" t="n">
        <v>0.3</v>
      </c>
      <c r="C16" s="8" t="n">
        <v>1350</v>
      </c>
      <c r="D16" s="6" t="inlineStr">
        <is>
          <t>Lead</t>
        </is>
      </c>
      <c r="E16" s="9" t="n">
        <v>800</v>
      </c>
      <c r="F16" s="9" t="n">
        <v>1080000</v>
      </c>
    </row>
    <row r="17">
      <c r="A17" s="6" t="inlineStr">
        <is>
          <t>Developers</t>
        </is>
      </c>
      <c r="B17" s="7" t="n">
        <v>0.15</v>
      </c>
      <c r="C17" s="8" t="n">
        <v>675</v>
      </c>
      <c r="D17" s="6" t="inlineStr">
        <is>
          <t>Specialist</t>
        </is>
      </c>
      <c r="E17" s="9" t="n">
        <v>650</v>
      </c>
      <c r="F17" s="9" t="n">
        <v>438750</v>
      </c>
    </row>
    <row r="18">
      <c r="A18" s="6" t="inlineStr">
        <is>
          <t>Test team</t>
        </is>
      </c>
      <c r="B18" s="7" t="n">
        <v>0.18</v>
      </c>
      <c r="C18" s="8" t="n">
        <v>810</v>
      </c>
      <c r="D18" s="6" t="inlineStr">
        <is>
          <t>Lead</t>
        </is>
      </c>
      <c r="E18" s="9" t="n">
        <v>800</v>
      </c>
      <c r="F18" s="9" t="n">
        <v>648000</v>
      </c>
    </row>
    <row r="19">
      <c r="A19" s="6" t="inlineStr">
        <is>
          <t>Data team</t>
        </is>
      </c>
      <c r="B19" s="7" t="n">
        <v>0.06</v>
      </c>
      <c r="C19" s="8" t="n">
        <v>270</v>
      </c>
      <c r="D19" s="6" t="inlineStr">
        <is>
          <t>Specialist</t>
        </is>
      </c>
      <c r="E19" s="9" t="n">
        <v>650</v>
      </c>
      <c r="F19" s="9" t="n">
        <v>175500</v>
      </c>
    </row>
    <row r="20">
      <c r="A20" s="6" t="inlineStr">
        <is>
          <t>Change &amp; Training</t>
        </is>
      </c>
      <c r="B20" s="7" t="n">
        <v>0.05</v>
      </c>
      <c r="C20" s="8" t="n">
        <v>225</v>
      </c>
      <c r="D20" s="6" t="inlineStr">
        <is>
          <t>Lead</t>
        </is>
      </c>
      <c r="E20" s="9" t="n">
        <v>800</v>
      </c>
      <c r="F20" s="9" t="n">
        <v>180000</v>
      </c>
    </row>
    <row r="21">
      <c r="A21" s="6" t="inlineStr">
        <is>
          <t>Cutover &amp; Hypercare</t>
        </is>
      </c>
      <c r="B21" s="7" t="n">
        <v>0.03</v>
      </c>
      <c r="C21" s="8" t="n">
        <v>135</v>
      </c>
      <c r="D21" s="6" t="inlineStr">
        <is>
          <t>Specialist</t>
        </is>
      </c>
      <c r="E21" s="9" t="n">
        <v>650</v>
      </c>
      <c r="F21" s="9" t="n">
        <v>87750</v>
      </c>
    </row>
    <row r="22">
      <c r="A22" s="10" t="inlineStr">
        <is>
          <t>Subtotal</t>
        </is>
      </c>
      <c r="B22" s="11" t="n">
        <v>1</v>
      </c>
      <c r="C22" s="12" t="n">
        <v>4500</v>
      </c>
      <c r="D22" s="13" t="inlineStr">
        <is>
          <t>—</t>
        </is>
      </c>
      <c r="E22" s="13" t="inlineStr">
        <is>
          <t>—</t>
        </is>
      </c>
      <c r="F22" s="14" t="n">
        <v>3654000</v>
      </c>
    </row>
    <row r="23">
      <c r="A23" s="10" t="inlineStr">
        <is>
          <t>Contingency (10%)</t>
        </is>
      </c>
      <c r="B23" s="13" t="n"/>
      <c r="C23" s="13" t="n"/>
      <c r="D23" s="13" t="n"/>
      <c r="E23" s="13" t="n"/>
      <c r="F23" s="14" t="n">
        <v>365400</v>
      </c>
    </row>
    <row r="24">
      <c r="A24" s="15" t="inlineStr">
        <is>
          <t>Total (mid-point)</t>
        </is>
      </c>
      <c r="B24" s="15" t="n"/>
      <c r="C24" s="15" t="n"/>
      <c r="D24" s="15" t="n"/>
      <c r="E24" s="15" t="n"/>
      <c r="F24" s="16" t="n">
        <v>4019400</v>
      </c>
    </row>
    <row r="26">
      <c r="A26" s="3" t="inlineStr">
        <is>
          <t>C. Envelope range (±30–40%)</t>
        </is>
      </c>
      <c r="B26" s="3" t="n"/>
    </row>
    <row r="27">
      <c r="A27" s="4" t="inlineStr">
        <is>
          <t>Low (×0.625)</t>
        </is>
      </c>
      <c r="B27" s="17" t="n">
        <v>2512125</v>
      </c>
    </row>
    <row r="28">
      <c r="A28" s="4" t="inlineStr">
        <is>
          <t>Mid-point</t>
        </is>
      </c>
      <c r="B28" s="17" t="n">
        <v>4019400</v>
      </c>
    </row>
    <row r="29">
      <c r="A29" s="4" t="inlineStr">
        <is>
          <t>High (×1.375)</t>
        </is>
      </c>
      <c r="B29" s="17" t="n">
        <v>5526675</v>
      </c>
    </row>
    <row r="30">
      <c r="A30" s="18" t="inlineStr">
        <is>
          <t>Reported envelope</t>
        </is>
      </c>
      <c r="B30" s="18" t="inlineStr">
        <is>
          <t>£2.5m – £5.5m</t>
        </is>
      </c>
    </row>
    <row r="31">
      <c r="A31" s="22" t="inlineStr">
        <is>
          <t>Envelope basis: programme team &amp; SI implementation (the contracted delivery team, at blended day-rates)</t>
        </is>
      </c>
    </row>
    <row r="32">
      <c r="A32" s="3" t="inlineStr">
        <is>
          <t>D. Headcount sanity-check</t>
        </is>
      </c>
      <c r="B32" s="3" t="n"/>
      <c r="C32" s="3" t="n"/>
      <c r="D32" s="3" t="n"/>
      <c r="E32" s="3" t="n"/>
    </row>
    <row r="33">
      <c r="A33" s="5" t="inlineStr">
        <is>
          <t>Role group</t>
        </is>
      </c>
      <c r="B33" s="5" t="inlineStr">
        <is>
          <t>Days</t>
        </is>
      </c>
      <c r="C33" s="5" t="inlineStr">
        <is>
          <t>Duration (months)</t>
        </is>
      </c>
      <c r="D33" s="5" t="inlineStr">
        <is>
          <t>Working days/month</t>
        </is>
      </c>
      <c r="E33" s="5" t="inlineStr">
        <is>
          <t>Implied FTE</t>
        </is>
      </c>
    </row>
    <row r="34">
      <c r="A34" s="6" t="inlineStr">
        <is>
          <t>Programme Director / Programme Manager</t>
        </is>
      </c>
      <c r="B34" s="8" t="n">
        <v>360</v>
      </c>
      <c r="C34" s="6" t="n">
        <v>16</v>
      </c>
      <c r="D34" s="6" t="n">
        <v>19.3</v>
      </c>
      <c r="E34" s="19" t="n">
        <v>1.17</v>
      </c>
    </row>
    <row r="35">
      <c r="A35" s="6" t="inlineStr">
        <is>
          <t>Project Managers</t>
        </is>
      </c>
      <c r="B35" s="8" t="n">
        <v>315</v>
      </c>
      <c r="C35" s="6" t="n">
        <v>16</v>
      </c>
      <c r="D35" s="6" t="n">
        <v>19.3</v>
      </c>
      <c r="E35" s="19" t="n">
        <v>1.02</v>
      </c>
    </row>
    <row r="36">
      <c r="A36" s="6" t="inlineStr">
        <is>
          <t>Solution Architects</t>
        </is>
      </c>
      <c r="B36" s="8" t="n">
        <v>360</v>
      </c>
      <c r="C36" s="6" t="n">
        <v>16</v>
      </c>
      <c r="D36" s="6" t="n">
        <v>19.3</v>
      </c>
      <c r="E36" s="19" t="n">
        <v>1.17</v>
      </c>
    </row>
    <row r="37">
      <c r="A37" s="6" t="inlineStr">
        <is>
          <t>Functional Consultants</t>
        </is>
      </c>
      <c r="B37" s="8" t="n">
        <v>1350</v>
      </c>
      <c r="C37" s="6" t="n">
        <v>16</v>
      </c>
      <c r="D37" s="6" t="n">
        <v>19.3</v>
      </c>
      <c r="E37" s="19" t="n">
        <v>4.37</v>
      </c>
    </row>
    <row r="38">
      <c r="A38" s="6" t="inlineStr">
        <is>
          <t>Developers</t>
        </is>
      </c>
      <c r="B38" s="8" t="n">
        <v>675</v>
      </c>
      <c r="C38" s="6" t="n">
        <v>16</v>
      </c>
      <c r="D38" s="6" t="n">
        <v>19.3</v>
      </c>
      <c r="E38" s="19" t="n">
        <v>2.19</v>
      </c>
    </row>
    <row r="39">
      <c r="A39" s="6" t="inlineStr">
        <is>
          <t>Test team</t>
        </is>
      </c>
      <c r="B39" s="8" t="n">
        <v>810</v>
      </c>
      <c r="C39" s="6" t="n">
        <v>16</v>
      </c>
      <c r="D39" s="6" t="n">
        <v>19.3</v>
      </c>
      <c r="E39" s="19" t="n">
        <v>2.62</v>
      </c>
    </row>
    <row r="40">
      <c r="A40" s="6" t="inlineStr">
        <is>
          <t>Data team</t>
        </is>
      </c>
      <c r="B40" s="8" t="n">
        <v>270</v>
      </c>
      <c r="C40" s="6" t="n">
        <v>16</v>
      </c>
      <c r="D40" s="6" t="n">
        <v>19.3</v>
      </c>
      <c r="E40" s="19" t="n">
        <v>0.87</v>
      </c>
    </row>
    <row r="41">
      <c r="A41" s="6" t="inlineStr">
        <is>
          <t>Change &amp; Training</t>
        </is>
      </c>
      <c r="B41" s="8" t="n">
        <v>225</v>
      </c>
      <c r="C41" s="6" t="n">
        <v>16</v>
      </c>
      <c r="D41" s="6" t="n">
        <v>19.3</v>
      </c>
      <c r="E41" s="19" t="n">
        <v>0.73</v>
      </c>
    </row>
    <row r="42">
      <c r="A42" s="6" t="inlineStr">
        <is>
          <t>Cutover &amp; Hypercare</t>
        </is>
      </c>
      <c r="B42" s="8" t="n">
        <v>135</v>
      </c>
      <c r="C42" s="6" t="n">
        <v>16</v>
      </c>
      <c r="D42" s="6" t="n">
        <v>19.3</v>
      </c>
      <c r="E42" s="19" t="n">
        <v>0.44</v>
      </c>
    </row>
    <row r="44">
      <c r="A44" s="3" t="inlineStr">
        <is>
          <t>E. Citation</t>
        </is>
      </c>
      <c r="B44" s="3" t="n"/>
      <c r="C44" s="3" t="n"/>
      <c r="D44" s="3" t="n"/>
      <c r="E44" s="3" t="n"/>
      <c r="F44" s="3" t="n"/>
    </row>
    <row r="45" ht="60" customHeight="1">
      <c r="A45" s="20" t="inlineStr">
        <is>
          <t>Rates published May 2026, reviewed periodically. Derived from IT Jobs Watch UK contract median day-rates for Programme Manager, Solution Architect, Functional Consultant and Developer roles, cross-referenced with Hays Salary Guide and Free-Work, and adjusted for senior D365 programme delivery context based on practitioner experience.</t>
        </is>
      </c>
    </row>
    <row r="47">
      <c r="A47" s="3" t="inlineStr">
        <is>
          <t>F. Caveat</t>
        </is>
      </c>
      <c r="B47" s="3" t="n"/>
      <c r="C47" s="3" t="n"/>
      <c r="D47" s="3" t="n"/>
      <c r="E47" s="3" t="n"/>
      <c r="F47" s="3" t="n"/>
    </row>
    <row r="48" ht="45" customHeight="1">
      <c r="A48" s="20" t="inlineStr">
        <is>
          <t>Headcount is indicative. Some roles (e.g. 1 Business Architect per workstream, 1 SI Functional Lead per workstream) are fixed-per-workstream in practice and don't scale linearly with programme size.</t>
        </is>
      </c>
    </row>
    <row r="50">
      <c r="A50" s="4" t="inlineStr">
        <is>
          <t>G. Wider programme costs — outside the envelope (illustrative, verify with vendor)</t>
        </is>
      </c>
    </row>
    <row r="51">
      <c r="A51" t="inlineStr">
        <is>
          <t>Indicative software subscription (Microsoft Dynamics 365, 600 users, 25% on full licences)</t>
        </is>
      </c>
    </row>
    <row r="52">
      <c r="A52" t="inlineStr">
        <is>
          <t xml:space="preserve">  Annual range (low)</t>
        </is>
      </c>
      <c r="B52" s="23" t="n">
        <v>266400</v>
      </c>
    </row>
    <row r="53">
      <c r="A53" t="inlineStr">
        <is>
          <t xml:space="preserve">  Annual range (high)</t>
        </is>
      </c>
      <c r="B53" s="23" t="n">
        <v>360000</v>
      </c>
    </row>
    <row r="54">
      <c r="A54" t="inlineStr">
        <is>
          <t xml:space="preserve">  Over 5 years (low)</t>
        </is>
      </c>
      <c r="B54" s="23" t="n">
        <v>1332000</v>
      </c>
    </row>
    <row r="55">
      <c r="A55" t="inlineStr">
        <is>
          <t xml:space="preserve">  Over 5 years (high)</t>
        </is>
      </c>
      <c r="B55" s="23" t="n">
        <v>1800000</v>
      </c>
    </row>
    <row r="56">
      <c r="A56" s="22" t="inlineStr">
        <is>
          <t xml:space="preserve">  Basis: D365 medium band — Full £130–170, Team Member £6–10 per user/month</t>
        </is>
      </c>
    </row>
    <row r="58">
      <c r="A58" s="4" t="inlineStr">
        <is>
          <t>H. Indicative 5-year cost — implementation + software</t>
        </is>
      </c>
    </row>
    <row r="59">
      <c r="A59" t="inlineStr">
        <is>
          <t xml:space="preserve">  Low</t>
        </is>
      </c>
      <c r="B59" s="23" t="n">
        <v>3844125</v>
      </c>
    </row>
    <row r="60">
      <c r="A60" t="inlineStr">
        <is>
          <t xml:space="preserve">  High</t>
        </is>
      </c>
      <c r="B60" s="23" t="n">
        <v>7326675</v>
      </c>
    </row>
    <row r="61">
      <c r="A61" s="22" t="inlineStr">
        <is>
          <t xml:space="preserve">  Excludes infrastructure and internal client cost. Not a full total cost of ownership.</t>
        </is>
      </c>
    </row>
    <row r="63">
      <c r="A63" s="4" t="inlineStr">
        <is>
          <t>I. Backfill — indicative (your assumption)</t>
        </is>
      </c>
    </row>
    <row r="64">
      <c r="A64" t="inlineStr">
        <is>
          <t xml:space="preserve">  2 FTE × £450/day × 309 working days (16 months, contractor cover)</t>
        </is>
      </c>
      <c r="B64" s="23" t="n">
        <v>278100</v>
      </c>
    </row>
    <row r="65">
      <c r="A65" s="22" t="inlineStr">
        <is>
          <t xml:space="preserve">  Count only materially-seconded roles; ~half a role or less is usually absorbed internally.</t>
        </is>
      </c>
    </row>
    <row r="67">
      <c r="A67" s="4" t="inlineStr">
        <is>
          <t>J. Also budget separately (not estimated)</t>
        </is>
      </c>
    </row>
    <row r="68">
      <c r="A68" t="inlineStr">
        <is>
          <t xml:space="preserve">  Infrastructure / hosting + paid vendor service tiers; internal client team's own time; integration tooling; optimisation backlog.</t>
        </is>
      </c>
    </row>
    <row r="69">
      <c r="A69" t="inlineStr">
        <is>
          <t xml:space="preserve">  ERP + CRM adds its own user licences (e.g. D365 Customer Engagement) — not modelled; priced at Software Selection (S8).</t>
        </is>
      </c>
    </row>
    <row r="70"/>
    <row r="71">
      <c r="A71" s="4" t="inlineStr">
        <is>
          <t>K. Delivery cost split (of the role-mix subtotal £3,654,000)</t>
        </is>
      </c>
    </row>
    <row r="72">
      <c r="A72" t="inlineStr">
        <is>
          <t xml:space="preserve">  SI implementation</t>
        </is>
      </c>
      <c r="B72" s="23" t="n">
        <v>2178000</v>
      </c>
    </row>
    <row r="73">
      <c r="A73" t="inlineStr">
        <is>
          <t xml:space="preserve">  Programme team</t>
        </is>
      </c>
      <c r="B73" s="23" t="n">
        <v>1476000</v>
      </c>
    </row>
    <row r="74">
      <c r="A74" s="22" t="inlineStr">
        <is>
          <t xml:space="preserve">  Indicative split — mixed roles shown on their predominant side.</t>
        </is>
      </c>
    </row>
    <row r="75"/>
    <row r="76">
      <c r="A76" s="22" t="inlineStr">
        <is>
          <t>Working-days basis: 19.3/month (net of annual leave &amp; public holidays, ~232/yr — not the ~260 gross).</t>
        </is>
      </c>
    </row>
    <row r="78">
      <c r="A78" s="4" t="inlineStr">
        <is>
          <t>L. Indicative return — illustrative (your benefit, not the vendor's return)</t>
        </is>
      </c>
    </row>
    <row r="79">
      <c r="A79" t="inlineStr">
        <is>
          <t xml:space="preserve">  Break-even annual benefit (to cover 5-yr cost)</t>
        </is>
      </c>
      <c r="B79" s="23" t="n">
        <v>1117080</v>
      </c>
    </row>
    <row r="80">
      <c r="A80" t="inlineStr">
        <is>
          <t xml:space="preserve">  Illustrative annual benefit (example — replace with yours)</t>
        </is>
      </c>
      <c r="B80" s="23" t="n">
        <v>1700000</v>
      </c>
    </row>
    <row r="81">
      <c r="A81" t="inlineStr">
        <is>
          <t xml:space="preserve">  5-year ROI %</t>
        </is>
      </c>
      <c r="B81" t="n">
        <v>52</v>
      </c>
    </row>
    <row r="82">
      <c r="A82" t="inlineStr">
        <is>
          <t xml:space="preserve">  Net over 5 years</t>
        </is>
      </c>
      <c r="B82" s="23" t="n">
        <v>2914600</v>
      </c>
    </row>
    <row r="83">
      <c r="A83" t="inlineStr">
        <is>
          <t xml:space="preserve">  Simple payback (years)</t>
        </is>
      </c>
      <c r="B83" t="n">
        <v>3.3</v>
      </c>
    </row>
    <row r="84">
      <c r="A84" s="22" t="inlineStr">
        <is>
          <t xml:space="preserve">  Based on your Benefits Map (S2), not vendor returns. Benefits ramp after go-live; firmed at the Full Business Case (S12).</t>
        </is>
      </c>
    </row>
  </sheetData>
  <mergeCells count="2">
    <mergeCell ref="A45:F45"/>
    <mergeCell ref="A48:F4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97"/>
  <sheetViews>
    <sheetView workbookViewId="0">
      <selection activeCell="A1" sqref="A1"/>
    </sheetView>
  </sheetViews>
  <sheetFormatPr baseColWidth="8" defaultRowHeight="15"/>
  <cols>
    <col width="45" customWidth="1" min="1" max="1"/>
    <col width="18" customWidth="1" min="2" max="2"/>
    <col width="12" customWidth="1" min="3" max="3"/>
    <col width="14" customWidth="1" min="4" max="4"/>
    <col width="14" customWidth="1" min="5" max="5"/>
    <col width="14" customWidth="1" min="6" max="6"/>
  </cols>
  <sheetData>
    <row r="1">
      <c r="A1" s="1" t="inlineStr">
        <is>
          <t>Funding Envelope Estimator (Stage 6) — Your Programme</t>
        </is>
      </c>
    </row>
    <row r="2">
      <c r="A2" s="2" t="inlineStr">
        <is>
          <t>Yellow cells are inputs. Adjust to size your own programme. All other cells are formula-driven.</t>
        </is>
      </c>
    </row>
    <row r="4">
      <c r="A4" s="3" t="inlineStr">
        <is>
          <t>A. Input parameters</t>
        </is>
      </c>
      <c r="B4" s="3" t="n"/>
    </row>
    <row r="5">
      <c r="A5" s="4" t="inlineStr">
        <is>
          <t>Programme size — mid-point (days)</t>
        </is>
      </c>
      <c r="B5" s="21" t="n">
        <v>4500</v>
      </c>
    </row>
    <row r="6">
      <c r="A6" s="4" t="inlineStr">
        <is>
          <t>Pillars multiplier</t>
        </is>
      </c>
      <c r="B6" s="21" t="n">
        <v>1</v>
      </c>
    </row>
    <row r="7">
      <c r="A7" s="4" t="inlineStr">
        <is>
          <t>Customisation multiplier</t>
        </is>
      </c>
      <c r="B7" s="21" t="n">
        <v>1</v>
      </c>
    </row>
    <row r="8">
      <c r="A8" s="4" t="inlineStr">
        <is>
          <t>Rate posture multiplier</t>
        </is>
      </c>
      <c r="B8" s="21" t="n">
        <v>1</v>
      </c>
    </row>
    <row r="9">
      <c r="A9" s="4" t="inlineStr">
        <is>
          <t>Duration (months)</t>
        </is>
      </c>
      <c r="B9" s="21" t="n">
        <v>16</v>
      </c>
    </row>
    <row r="10">
      <c r="A10" s="18" t="inlineStr">
        <is>
          <t>Total effort (days) — derived</t>
        </is>
      </c>
      <c r="B10" s="12">
        <f>B5*B6*B7</f>
        <v/>
      </c>
    </row>
    <row r="12">
      <c r="A12" s="3" t="inlineStr">
        <is>
          <t>Base day-rates (Market)</t>
        </is>
      </c>
      <c r="B12" s="3" t="n"/>
    </row>
    <row r="13">
      <c r="A13" s="4" t="inlineStr">
        <is>
          <t>Senior</t>
        </is>
      </c>
      <c r="B13" s="9" t="n">
        <v>1100</v>
      </c>
    </row>
    <row r="14">
      <c r="A14" s="4" t="inlineStr">
        <is>
          <t>Lead</t>
        </is>
      </c>
      <c r="B14" s="9" t="n">
        <v>800</v>
      </c>
    </row>
    <row r="15">
      <c r="A15" s="4" t="inlineStr">
        <is>
          <t>Specialist</t>
        </is>
      </c>
      <c r="B15" s="9" t="n">
        <v>650</v>
      </c>
    </row>
    <row r="17">
      <c r="A17" s="3" t="inlineStr">
        <is>
          <t>B. Role-mix breakdown</t>
        </is>
      </c>
      <c r="B17" s="3" t="n"/>
      <c r="C17" s="3" t="n"/>
      <c r="D17" s="3" t="n"/>
      <c r="E17" s="3" t="n"/>
      <c r="F17" s="3" t="n"/>
    </row>
    <row r="18">
      <c r="A18" s="5" t="inlineStr">
        <is>
          <t>Role group</t>
        </is>
      </c>
      <c r="B18" s="5" t="inlineStr">
        <is>
          <t>Effort %</t>
        </is>
      </c>
      <c r="C18" s="5" t="inlineStr">
        <is>
          <t>Days</t>
        </is>
      </c>
      <c r="D18" s="5" t="inlineStr">
        <is>
          <t>Rate tier</t>
        </is>
      </c>
      <c r="E18" s="5" t="inlineStr">
        <is>
          <t>Day rate</t>
        </is>
      </c>
      <c r="F18" s="5" t="inlineStr">
        <is>
          <t>Cost</t>
        </is>
      </c>
    </row>
    <row r="19">
      <c r="A19" s="6" t="inlineStr">
        <is>
          <t>Programme Director / Programme Manager</t>
        </is>
      </c>
      <c r="B19" s="7" t="n">
        <v>0.08</v>
      </c>
      <c r="C19" s="8">
        <f>B10*B19</f>
        <v/>
      </c>
      <c r="D19" s="6" t="inlineStr">
        <is>
          <t>Senior</t>
        </is>
      </c>
      <c r="E19" s="9">
        <f>B13*B8</f>
        <v/>
      </c>
      <c r="F19" s="9">
        <f>C19*E19</f>
        <v/>
      </c>
    </row>
    <row r="20">
      <c r="A20" s="6" t="inlineStr">
        <is>
          <t>Project Managers</t>
        </is>
      </c>
      <c r="B20" s="7" t="n">
        <v>0.07000000000000001</v>
      </c>
      <c r="C20" s="8">
        <f>B10*B20</f>
        <v/>
      </c>
      <c r="D20" s="6" t="inlineStr">
        <is>
          <t>Lead</t>
        </is>
      </c>
      <c r="E20" s="9">
        <f>B14*B8</f>
        <v/>
      </c>
      <c r="F20" s="9">
        <f>C20*E20</f>
        <v/>
      </c>
    </row>
    <row r="21">
      <c r="A21" s="6" t="inlineStr">
        <is>
          <t>Solution Architects</t>
        </is>
      </c>
      <c r="B21" s="7" t="n">
        <v>0.08</v>
      </c>
      <c r="C21" s="8">
        <f>B10*B21</f>
        <v/>
      </c>
      <c r="D21" s="6" t="inlineStr">
        <is>
          <t>Senior</t>
        </is>
      </c>
      <c r="E21" s="9">
        <f>B13*B8</f>
        <v/>
      </c>
      <c r="F21" s="9">
        <f>C21*E21</f>
        <v/>
      </c>
    </row>
    <row r="22">
      <c r="A22" s="6" t="inlineStr">
        <is>
          <t>Functional Consultants</t>
        </is>
      </c>
      <c r="B22" s="7" t="n">
        <v>0.3</v>
      </c>
      <c r="C22" s="8">
        <f>B10*B22</f>
        <v/>
      </c>
      <c r="D22" s="6" t="inlineStr">
        <is>
          <t>Lead</t>
        </is>
      </c>
      <c r="E22" s="9">
        <f>B14*B8</f>
        <v/>
      </c>
      <c r="F22" s="9">
        <f>C22*E22</f>
        <v/>
      </c>
    </row>
    <row r="23">
      <c r="A23" s="6" t="inlineStr">
        <is>
          <t>Developers</t>
        </is>
      </c>
      <c r="B23" s="7" t="n">
        <v>0.15</v>
      </c>
      <c r="C23" s="8">
        <f>B10*B23</f>
        <v/>
      </c>
      <c r="D23" s="6" t="inlineStr">
        <is>
          <t>Specialist</t>
        </is>
      </c>
      <c r="E23" s="9">
        <f>B15*B8</f>
        <v/>
      </c>
      <c r="F23" s="9">
        <f>C23*E23</f>
        <v/>
      </c>
    </row>
    <row r="24">
      <c r="A24" s="6" t="inlineStr">
        <is>
          <t>Test team</t>
        </is>
      </c>
      <c r="B24" s="7" t="n">
        <v>0.18</v>
      </c>
      <c r="C24" s="8">
        <f>B10*B24</f>
        <v/>
      </c>
      <c r="D24" s="6" t="inlineStr">
        <is>
          <t>Lead</t>
        </is>
      </c>
      <c r="E24" s="9">
        <f>B14*B8</f>
        <v/>
      </c>
      <c r="F24" s="9">
        <f>C24*E24</f>
        <v/>
      </c>
    </row>
    <row r="25">
      <c r="A25" s="6" t="inlineStr">
        <is>
          <t>Data team</t>
        </is>
      </c>
      <c r="B25" s="7" t="n">
        <v>0.06</v>
      </c>
      <c r="C25" s="8">
        <f>B10*B25</f>
        <v/>
      </c>
      <c r="D25" s="6" t="inlineStr">
        <is>
          <t>Specialist</t>
        </is>
      </c>
      <c r="E25" s="9">
        <f>B15*B8</f>
        <v/>
      </c>
      <c r="F25" s="9">
        <f>C25*E25</f>
        <v/>
      </c>
    </row>
    <row r="26">
      <c r="A26" s="6" t="inlineStr">
        <is>
          <t>Change &amp; Training</t>
        </is>
      </c>
      <c r="B26" s="7" t="n">
        <v>0.05</v>
      </c>
      <c r="C26" s="8">
        <f>B10*B26</f>
        <v/>
      </c>
      <c r="D26" s="6" t="inlineStr">
        <is>
          <t>Lead</t>
        </is>
      </c>
      <c r="E26" s="9">
        <f>B14*B8</f>
        <v/>
      </c>
      <c r="F26" s="9">
        <f>C26*E26</f>
        <v/>
      </c>
    </row>
    <row r="27">
      <c r="A27" s="6" t="inlineStr">
        <is>
          <t>Cutover &amp; Hypercare</t>
        </is>
      </c>
      <c r="B27" s="7" t="n">
        <v>0.03</v>
      </c>
      <c r="C27" s="8">
        <f>B10*B27</f>
        <v/>
      </c>
      <c r="D27" s="6" t="inlineStr">
        <is>
          <t>Specialist</t>
        </is>
      </c>
      <c r="E27" s="9">
        <f>B15*B8</f>
        <v/>
      </c>
      <c r="F27" s="9">
        <f>C27*E27</f>
        <v/>
      </c>
    </row>
    <row r="28">
      <c r="A28" s="10" t="inlineStr">
        <is>
          <t>Subtotal</t>
        </is>
      </c>
      <c r="B28" s="11">
        <f>SUM(B19:B27)</f>
        <v/>
      </c>
      <c r="C28" s="12">
        <f>SUM(C19:C27)</f>
        <v/>
      </c>
      <c r="D28" s="13" t="inlineStr">
        <is>
          <t>—</t>
        </is>
      </c>
      <c r="E28" s="13" t="inlineStr">
        <is>
          <t>—</t>
        </is>
      </c>
      <c r="F28" s="14">
        <f>SUM(F19:F27)</f>
        <v/>
      </c>
    </row>
    <row r="29">
      <c r="A29" s="10" t="inlineStr">
        <is>
          <t>Contingency (10%)</t>
        </is>
      </c>
      <c r="B29" s="13" t="n"/>
      <c r="C29" s="13" t="n"/>
      <c r="D29" s="13" t="n"/>
      <c r="E29" s="13" t="n"/>
      <c r="F29" s="14">
        <f>F28*0.1</f>
        <v/>
      </c>
    </row>
    <row r="30">
      <c r="A30" s="15" t="inlineStr">
        <is>
          <t>Total (mid-point)</t>
        </is>
      </c>
      <c r="B30" s="15" t="n"/>
      <c r="C30" s="15" t="n"/>
      <c r="D30" s="15" t="n"/>
      <c r="E30" s="15" t="n"/>
      <c r="F30" s="16">
        <f>F28+F29</f>
        <v/>
      </c>
    </row>
    <row r="32">
      <c r="A32" s="3" t="inlineStr">
        <is>
          <t>C. Envelope range (±30–40%)</t>
        </is>
      </c>
      <c r="B32" s="3" t="n"/>
    </row>
    <row r="33">
      <c r="A33" s="4" t="inlineStr">
        <is>
          <t>Low (×0.625)</t>
        </is>
      </c>
      <c r="B33" s="17">
        <f>F30*0.625</f>
        <v/>
      </c>
    </row>
    <row r="34">
      <c r="A34" s="4" t="inlineStr">
        <is>
          <t>Mid-point</t>
        </is>
      </c>
      <c r="B34" s="17">
        <f>F30</f>
        <v/>
      </c>
    </row>
    <row r="35">
      <c r="A35" s="4" t="inlineStr">
        <is>
          <t>High (×1.375)</t>
        </is>
      </c>
      <c r="B35" s="17">
        <f>F30*1.375</f>
        <v/>
      </c>
    </row>
    <row r="36">
      <c r="A36" s="22" t="inlineStr">
        <is>
          <t>Envelope basis: programme team &amp; SI implementation (the contracted delivery team)</t>
        </is>
      </c>
    </row>
    <row r="37">
      <c r="A37" s="3" t="inlineStr">
        <is>
          <t>D. Headcount sanity-check</t>
        </is>
      </c>
      <c r="B37" s="3" t="n"/>
      <c r="C37" s="3" t="n"/>
      <c r="D37" s="3" t="n"/>
      <c r="E37" s="3" t="n"/>
    </row>
    <row r="38">
      <c r="A38" s="5" t="inlineStr">
        <is>
          <t>Role group</t>
        </is>
      </c>
      <c r="B38" s="5" t="inlineStr">
        <is>
          <t>Days</t>
        </is>
      </c>
      <c r="C38" s="5" t="inlineStr">
        <is>
          <t>Duration (months)</t>
        </is>
      </c>
      <c r="D38" s="5" t="inlineStr">
        <is>
          <t>Working days/month</t>
        </is>
      </c>
      <c r="E38" s="5" t="inlineStr">
        <is>
          <t>Implied FTE</t>
        </is>
      </c>
    </row>
    <row r="39">
      <c r="A39" s="6" t="inlineStr">
        <is>
          <t>Programme Director / Programme Manager</t>
        </is>
      </c>
      <c r="B39" s="8">
        <f>C19</f>
        <v/>
      </c>
      <c r="C39" s="6">
        <f>B9</f>
        <v/>
      </c>
      <c r="D39" s="6" t="n">
        <v>19.3</v>
      </c>
      <c r="E39" s="19">
        <f>B39/(C39*D39)</f>
        <v/>
      </c>
    </row>
    <row r="40">
      <c r="A40" s="6" t="inlineStr">
        <is>
          <t>Project Managers</t>
        </is>
      </c>
      <c r="B40" s="8">
        <f>C20</f>
        <v/>
      </c>
      <c r="C40" s="6">
        <f>B9</f>
        <v/>
      </c>
      <c r="D40" s="6" t="n">
        <v>19.3</v>
      </c>
      <c r="E40" s="19">
        <f>B40/(C40*D40)</f>
        <v/>
      </c>
    </row>
    <row r="41">
      <c r="A41" s="6" t="inlineStr">
        <is>
          <t>Solution Architects</t>
        </is>
      </c>
      <c r="B41" s="8">
        <f>C21</f>
        <v/>
      </c>
      <c r="C41" s="6">
        <f>B9</f>
        <v/>
      </c>
      <c r="D41" s="6" t="n">
        <v>19.3</v>
      </c>
      <c r="E41" s="19">
        <f>B41/(C41*D41)</f>
        <v/>
      </c>
    </row>
    <row r="42">
      <c r="A42" s="6" t="inlineStr">
        <is>
          <t>Functional Consultants</t>
        </is>
      </c>
      <c r="B42" s="8">
        <f>C22</f>
        <v/>
      </c>
      <c r="C42" s="6">
        <f>B9</f>
        <v/>
      </c>
      <c r="D42" s="6" t="n">
        <v>19.3</v>
      </c>
      <c r="E42" s="19">
        <f>B42/(C42*D42)</f>
        <v/>
      </c>
    </row>
    <row r="43">
      <c r="A43" s="6" t="inlineStr">
        <is>
          <t>Developers</t>
        </is>
      </c>
      <c r="B43" s="8">
        <f>C23</f>
        <v/>
      </c>
      <c r="C43" s="6">
        <f>B9</f>
        <v/>
      </c>
      <c r="D43" s="6" t="n">
        <v>19.3</v>
      </c>
      <c r="E43" s="19">
        <f>B43/(C43*D43)</f>
        <v/>
      </c>
    </row>
    <row r="44">
      <c r="A44" s="6" t="inlineStr">
        <is>
          <t>Test team</t>
        </is>
      </c>
      <c r="B44" s="8">
        <f>C24</f>
        <v/>
      </c>
      <c r="C44" s="6">
        <f>B9</f>
        <v/>
      </c>
      <c r="D44" s="6" t="n">
        <v>19.3</v>
      </c>
      <c r="E44" s="19">
        <f>B44/(C44*D44)</f>
        <v/>
      </c>
    </row>
    <row r="45">
      <c r="A45" s="6" t="inlineStr">
        <is>
          <t>Data team</t>
        </is>
      </c>
      <c r="B45" s="8">
        <f>C25</f>
        <v/>
      </c>
      <c r="C45" s="6">
        <f>B9</f>
        <v/>
      </c>
      <c r="D45" s="6" t="n">
        <v>19.3</v>
      </c>
      <c r="E45" s="19">
        <f>B45/(C45*D45)</f>
        <v/>
      </c>
    </row>
    <row r="46">
      <c r="A46" s="6" t="inlineStr">
        <is>
          <t>Change &amp; Training</t>
        </is>
      </c>
      <c r="B46" s="8">
        <f>C26</f>
        <v/>
      </c>
      <c r="C46" s="6">
        <f>B9</f>
        <v/>
      </c>
      <c r="D46" s="6" t="n">
        <v>19.3</v>
      </c>
      <c r="E46" s="19">
        <f>B46/(C46*D46)</f>
        <v/>
      </c>
    </row>
    <row r="47">
      <c r="A47" s="6" t="inlineStr">
        <is>
          <t>Cutover &amp; Hypercare</t>
        </is>
      </c>
      <c r="B47" s="8">
        <f>C27</f>
        <v/>
      </c>
      <c r="C47" s="6">
        <f>B9</f>
        <v/>
      </c>
      <c r="D47" s="6" t="n">
        <v>19.3</v>
      </c>
      <c r="E47" s="19">
        <f>B47/(C47*D47)</f>
        <v/>
      </c>
    </row>
    <row r="49">
      <c r="A49" s="3" t="inlineStr">
        <is>
          <t>E. Citation</t>
        </is>
      </c>
      <c r="B49" s="3" t="n"/>
      <c r="C49" s="3" t="n"/>
      <c r="D49" s="3" t="n"/>
      <c r="E49" s="3" t="n"/>
      <c r="F49" s="3" t="n"/>
    </row>
    <row r="50" ht="60" customHeight="1">
      <c r="A50" s="20" t="inlineStr">
        <is>
          <t>Rates published May 2026, reviewed periodically. Derived from IT Jobs Watch UK contract median day-rates for Programme Manager, Solution Architect, Functional Consultant and Developer roles, cross-referenced with Hays Salary Guide and Free-Work, and adjusted for senior D365 programme delivery context based on practitioner experience.</t>
        </is>
      </c>
    </row>
    <row r="52">
      <c r="A52" s="3" t="inlineStr">
        <is>
          <t>F. Caveat</t>
        </is>
      </c>
      <c r="B52" s="3" t="n"/>
      <c r="C52" s="3" t="n"/>
      <c r="D52" s="3" t="n"/>
      <c r="E52" s="3" t="n"/>
      <c r="F52" s="3" t="n"/>
    </row>
    <row r="53" ht="45" customHeight="1">
      <c r="A53" s="20" t="inlineStr">
        <is>
          <t>Headcount is indicative. Some roles (e.g. 1 Business Architect per workstream, 1 SI Functional Lead per workstream) are fixed-per-workstream in practice and don't scale linearly with programme size.</t>
        </is>
      </c>
    </row>
    <row r="55">
      <c r="A55" s="4" t="inlineStr">
        <is>
          <t>G. Wider programme costs — software (illustrative; enter bands for your platform/size)</t>
        </is>
      </c>
    </row>
    <row r="56">
      <c r="A56" t="inlineStr">
        <is>
          <t>Users / employees</t>
        </is>
      </c>
      <c r="B56" s="24" t="n">
        <v>600</v>
      </c>
    </row>
    <row r="57">
      <c r="A57" t="inlineStr">
        <is>
          <t>Share on full licences</t>
        </is>
      </c>
      <c r="B57" s="25" t="n">
        <v>0.25</v>
      </c>
    </row>
    <row r="58">
      <c r="A58" t="inlineStr">
        <is>
          <t>Full licence £/user/month — low</t>
        </is>
      </c>
      <c r="B58" s="24" t="n">
        <v>130</v>
      </c>
    </row>
    <row r="59">
      <c r="A59" t="inlineStr">
        <is>
          <t>Full licence £/user/month — high</t>
        </is>
      </c>
      <c r="B59" s="24" t="n">
        <v>170</v>
      </c>
    </row>
    <row r="60">
      <c r="A60" t="inlineStr">
        <is>
          <t>Light licence £/user/month — low</t>
        </is>
      </c>
      <c r="B60" s="24" t="n">
        <v>6</v>
      </c>
    </row>
    <row r="61">
      <c r="A61" t="inlineStr">
        <is>
          <t>Light licence £/user/month — high</t>
        </is>
      </c>
      <c r="B61" s="24" t="n">
        <v>10</v>
      </c>
    </row>
    <row r="62">
      <c r="A62" s="22" t="inlineStr">
        <is>
          <t xml:space="preserve">  (D365 Full: small £150–200 / medium £130–170 / large £100–140; Team Member £6–10. SAP/Oracle/Workday per Vendor &amp; Platform tab.)</t>
        </is>
      </c>
    </row>
    <row r="63">
      <c r="A63" t="inlineStr">
        <is>
          <t>Software annual — low</t>
        </is>
      </c>
      <c r="B63" s="23">
        <f>(B56*B57*B58+B56*(1-B57)*B60)*12</f>
        <v/>
      </c>
    </row>
    <row r="64">
      <c r="A64" t="inlineStr">
        <is>
          <t>Software annual — high</t>
        </is>
      </c>
      <c r="B64" s="23">
        <f>(B56*B57*B59+B56*(1-B57)*B61)*12</f>
        <v/>
      </c>
    </row>
    <row r="65">
      <c r="A65" t="inlineStr">
        <is>
          <t>Software 5-year — low</t>
        </is>
      </c>
      <c r="B65" s="23">
        <f>B63*5</f>
        <v/>
      </c>
    </row>
    <row r="66">
      <c r="A66" t="inlineStr">
        <is>
          <t>Software 5-year — high</t>
        </is>
      </c>
      <c r="B66" s="23">
        <f>B64*5</f>
        <v/>
      </c>
    </row>
    <row r="68">
      <c r="A68" s="4" t="inlineStr">
        <is>
          <t>H. Indicative 5-year cost — implementation + software</t>
        </is>
      </c>
    </row>
    <row r="69">
      <c r="A69" t="inlineStr">
        <is>
          <t>Low</t>
        </is>
      </c>
      <c r="B69" s="23">
        <f>B33+B65</f>
        <v/>
      </c>
    </row>
    <row r="70">
      <c r="A70" t="inlineStr">
        <is>
          <t>High</t>
        </is>
      </c>
      <c r="B70" s="23">
        <f>B35+B66</f>
        <v/>
      </c>
    </row>
    <row r="71">
      <c r="A71" s="22" t="inlineStr">
        <is>
          <t xml:space="preserve">  Excludes infrastructure + internal client cost. Not a full TCO.</t>
        </is>
      </c>
    </row>
    <row r="73">
      <c r="A73" s="4" t="inlineStr">
        <is>
          <t>I. Backfill — indicative (your assumption)</t>
        </is>
      </c>
    </row>
    <row r="74">
      <c r="A74" t="inlineStr">
        <is>
          <t>Internal FTE backfilled</t>
        </is>
      </c>
      <c r="B74" s="24" t="n">
        <v>2</v>
      </c>
    </row>
    <row r="75">
      <c r="A75" t="inlineStr">
        <is>
          <t>Backfill day-rate (£/day)</t>
        </is>
      </c>
      <c r="B75" s="24" t="n">
        <v>450</v>
      </c>
    </row>
    <row r="76">
      <c r="A76" t="inlineStr">
        <is>
          <t>Working days (duration × 19.3)</t>
        </is>
      </c>
      <c r="B76">
        <f>ROUND(B9*19.3,0)</f>
        <v/>
      </c>
    </row>
    <row r="77">
      <c r="A77" t="inlineStr">
        <is>
          <t>Backfill cost (contractor cover)</t>
        </is>
      </c>
      <c r="B77" s="23">
        <f>B74*B75*B76</f>
        <v/>
      </c>
    </row>
    <row r="78">
      <c r="A78" s="22" t="inlineStr">
        <is>
          <t xml:space="preserve">  Recruitment alternative (one-off): FTE × cost-per-hire (e.g. £11,000). Count only materially-seconded roles.</t>
        </is>
      </c>
    </row>
    <row r="80">
      <c r="A80" s="4" t="inlineStr">
        <is>
          <t>J. Also budget separately (not estimated)</t>
        </is>
      </c>
    </row>
    <row r="81">
      <c r="A81" t="inlineStr">
        <is>
          <t xml:space="preserve">  Infrastructure/hosting + vendor service tiers; internal client team's own time; integration tooling; optimisation backlog. CRM adds its own licences (priced at S8).</t>
        </is>
      </c>
    </row>
    <row r="82"/>
    <row r="83">
      <c r="A83" s="4" t="inlineStr">
        <is>
          <t>K. Delivery cost split (of the role-mix subtotal)</t>
        </is>
      </c>
    </row>
    <row r="84">
      <c r="A84" t="inlineStr">
        <is>
          <t xml:space="preserve">  SI implementation</t>
        </is>
      </c>
      <c r="B84" s="23">
        <f>F21+F22+F23+F25+F27</f>
        <v/>
      </c>
    </row>
    <row r="85">
      <c r="A85" t="inlineStr">
        <is>
          <t xml:space="preserve">  Programme team</t>
        </is>
      </c>
      <c r="B85" s="23">
        <f>F19+F20+F24+F26</f>
        <v/>
      </c>
    </row>
    <row r="86">
      <c r="A86" s="22" t="inlineStr">
        <is>
          <t xml:space="preserve">  Indicative split — mixed roles shown on their predominant side.</t>
        </is>
      </c>
    </row>
    <row r="87"/>
    <row r="88">
      <c r="A88" s="22" t="inlineStr">
        <is>
          <t>Working-days basis: 19.3/month (net of leave &amp; holidays, ~232/yr — not the ~260 gross).</t>
        </is>
      </c>
    </row>
    <row r="90">
      <c r="A90" s="4" t="inlineStr">
        <is>
          <t>L. Indicative return — illustrative (your benefit, not the vendor's return)</t>
        </is>
      </c>
    </row>
    <row r="91">
      <c r="A91" t="inlineStr">
        <is>
          <t>5-year cost mid-point</t>
        </is>
      </c>
      <c r="B91" s="23">
        <f>(B69+B70)/2</f>
        <v/>
      </c>
    </row>
    <row r="92">
      <c r="A92" t="inlineStr">
        <is>
          <t>Break-even annual benefit</t>
        </is>
      </c>
      <c r="B92" s="23">
        <f>ROUND(B91/5,0)</f>
        <v/>
      </c>
    </row>
    <row r="93">
      <c r="A93" t="inlineStr">
        <is>
          <t>Expected annual benefit (your figure)</t>
        </is>
      </c>
      <c r="B93" s="26" t="n"/>
      <c r="C93" t="inlineStr">
        <is>
          <t>← enter your figure; leave blank for break-even only</t>
        </is>
      </c>
    </row>
    <row r="94">
      <c r="A94" t="inlineStr">
        <is>
          <t>5-year ROI %</t>
        </is>
      </c>
      <c r="B94" s="27">
        <f>IF(B93="","",ROUND((B93*5-B91)/B91*100,0))</f>
        <v/>
      </c>
    </row>
    <row r="95">
      <c r="A95" t="inlineStr">
        <is>
          <t>Net over 5 years</t>
        </is>
      </c>
      <c r="B95" s="23">
        <f>IF(B93="","",B93*5-B91)</f>
        <v/>
      </c>
    </row>
    <row r="96">
      <c r="A96" t="inlineStr">
        <is>
          <t>Simple payback (years)</t>
        </is>
      </c>
      <c r="B96" s="28">
        <f>IF(OR(B93="",B93=0),"",B91/B93)</f>
        <v/>
      </c>
    </row>
    <row r="97">
      <c r="A97" s="22" t="inlineStr">
        <is>
          <t>Replace the expected-benefit cell with your Benefits Map (S2) figure. Not a vendor projection; benefits ramp after go-live; firmed at S12.</t>
        </is>
      </c>
    </row>
  </sheetData>
  <mergeCells count="2">
    <mergeCell ref="A53:F53"/>
    <mergeCell ref="A50:F50"/>
  </mergeCells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2026-05-13T15:15:04Z</dcterms:created>
  <dcterms:modified xmlns:dcterms="http://purl.org/dc/terms/" xmlns:xsi="http://www.w3.org/2001/XMLSchema-instance" xsi:type="dcterms:W3CDTF">2026-06-08T22:52:37Z</dcterms:modified>
</cp:coreProperties>
</file>