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takeholders" sheetId="2" state="visible" r:id="rId4"/>
    <sheet name="Influence x Interest gri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<sst xmlns="http://schemas.openxmlformats.org/spreadsheetml/2006/main" count="233" uniqueCount="144">
  <si>
    <t xml:space="preserve">Stakeholder Map</t>
  </si>
  <si>
    <t xml:space="preserve">Companion to the Communications &amp; Engagement Plan</t>
  </si>
  <si>
    <t xml:space="preserve">How to use this workbook</t>
  </si>
  <si>
    <t xml:space="preserve">Captures every named stakeholder with influence/interest scoring, current attitude, target attitude, comms approach and owner. Refreshed monthly by the Change Lead. The Influence x Interest grid drives the engagement strategy: who do we manage closely, keep satisfied, keep informed, or just monitor.</t>
  </si>
  <si>
    <t xml:space="preserve">Stakeholder Register</t>
  </si>
  <si>
    <t xml:space="preserve">Influence (1-5), Interest (1-5). Attitude: Champion / Supporter / Neutral / Sceptic / Blocker.</t>
  </si>
  <si>
    <t xml:space="preserve">#</t>
  </si>
  <si>
    <t xml:space="preserve">Name / Role</t>
  </si>
  <si>
    <t xml:space="preserve">Function</t>
  </si>
  <si>
    <t xml:space="preserve">Influence (1-5)</t>
  </si>
  <si>
    <t xml:space="preserve">Interest (1-5)</t>
  </si>
  <si>
    <t xml:space="preserve">Quadrant</t>
  </si>
  <si>
    <t xml:space="preserve">Current attitude</t>
  </si>
  <si>
    <t xml:space="preserve">Target attitude</t>
  </si>
  <si>
    <t xml:space="preserve">Approach</t>
  </si>
  <si>
    <t xml:space="preserve">Engagement owner</t>
  </si>
  <si>
    <t xml:space="preserve">Last contact</t>
  </si>
  <si>
    <t xml:space="preserve">Next action</t>
  </si>
  <si>
    <t xml:space="preserve">CEO</t>
  </si>
  <si>
    <t xml:space="preserve">Executive</t>
  </si>
  <si>
    <t xml:space="preserve">Supporter</t>
  </si>
  <si>
    <t xml:space="preserve">Champion</t>
  </si>
  <si>
    <t xml:space="preserve">Bilateral monthly + town halls</t>
  </si>
  <si>
    <t xml:space="preserve">Sponsor</t>
  </si>
  <si>
    <t xml:space="preserve">2026-04-15</t>
  </si>
  <si>
    <t xml:space="preserve">Pre-Gate 2 1:1 — discuss FBC sign-off</t>
  </si>
  <si>
    <t xml:space="preserve">CFO (Sponsor)</t>
  </si>
  <si>
    <t xml:space="preserve">Finance</t>
  </si>
  <si>
    <t xml:space="preserve">Programme Sponsor — chairs ESG</t>
  </si>
  <si>
    <t xml:space="preserve">n/a</t>
  </si>
  <si>
    <t xml:space="preserve">2026-04-22</t>
  </si>
  <si>
    <t xml:space="preserve">ESG 28-Apr</t>
  </si>
  <si>
    <t xml:space="preserve">CIO</t>
  </si>
  <si>
    <t xml:space="preserve">IT</t>
  </si>
  <si>
    <t xml:space="preserve">Bilateral 2-weekly with Programme Mgr</t>
  </si>
  <si>
    <t xml:space="preserve">Programme Manager</t>
  </si>
  <si>
    <t xml:space="preserve">2026-04-19</t>
  </si>
  <si>
    <t xml:space="preserve">Architecture review 02-May</t>
  </si>
  <si>
    <t xml:space="preserve">COO</t>
  </si>
  <si>
    <t xml:space="preserve">Operations</t>
  </si>
  <si>
    <t xml:space="preserve">Bilateral monthly + Wave 2 town hall</t>
  </si>
  <si>
    <t xml:space="preserve">2026-04-10</t>
  </si>
  <si>
    <t xml:space="preserve">Bilateral 12-May</t>
  </si>
  <si>
    <t xml:space="preserve">Group Financial Controller</t>
  </si>
  <si>
    <t xml:space="preserve">Process Owner forum + finance bilateral</t>
  </si>
  <si>
    <t xml:space="preserve">Change Lead</t>
  </si>
  <si>
    <t xml:space="preserve">Mock load 1 review</t>
  </si>
  <si>
    <t xml:space="preserve">CPO (Procurement)</t>
  </si>
  <si>
    <t xml:space="preserve">Procurement</t>
  </si>
  <si>
    <t xml:space="preserve">Process Owner forum + bilateral</t>
  </si>
  <si>
    <t xml:space="preserve">2026-04-18</t>
  </si>
  <si>
    <t xml:space="preserve">Catalogue scope decision</t>
  </si>
  <si>
    <t xml:space="preserve">Commercial Director</t>
  </si>
  <si>
    <t xml:space="preserve">Commercial</t>
  </si>
  <si>
    <t xml:space="preserve">Neutral</t>
  </si>
  <si>
    <t xml:space="preserve">Bilateral + Wave 2 town hall</t>
  </si>
  <si>
    <t xml:space="preserve">2026-03-30</t>
  </si>
  <si>
    <t xml:space="preserve">OTC walkthrough — bring forward</t>
  </si>
  <si>
    <t xml:space="preserve">Supply Chain Director</t>
  </si>
  <si>
    <t xml:space="preserve">Supply Chain</t>
  </si>
  <si>
    <t xml:space="preserve">2026-04-21</t>
  </si>
  <si>
    <t xml:space="preserve">WMS go-live readiness</t>
  </si>
  <si>
    <t xml:space="preserve">Group HRD</t>
  </si>
  <si>
    <t xml:space="preserve">HR</t>
  </si>
  <si>
    <t xml:space="preserve">Quarterly summary; engaged on integration</t>
  </si>
  <si>
    <t xml:space="preserve">2026-02-28</t>
  </si>
  <si>
    <t xml:space="preserve">HR integration sign-off</t>
  </si>
  <si>
    <t xml:space="preserve">Chair of Board</t>
  </si>
  <si>
    <t xml:space="preserve">Board</t>
  </si>
  <si>
    <t xml:space="preserve">Monthly summary via Sponsor</t>
  </si>
  <si>
    <t xml:space="preserve">2026-04-01</t>
  </si>
  <si>
    <t xml:space="preserve">Pre-Gate 2 board paper</t>
  </si>
  <si>
    <t xml:space="preserve">Audit Committee Chair</t>
  </si>
  <si>
    <t xml:space="preserve">Sceptic</t>
  </si>
  <si>
    <t xml:space="preserve">Quarterly summary; SoX evidence focus</t>
  </si>
  <si>
    <t xml:space="preserve">2026-03-15</t>
  </si>
  <si>
    <t xml:space="preserve">Compliance walkthrough — Wk 4 of UAT</t>
  </si>
  <si>
    <t xml:space="preserve">External Auditor (Big-4 partner)</t>
  </si>
  <si>
    <t xml:space="preserve">External</t>
  </si>
  <si>
    <t xml:space="preserve">Quarterly briefing; included in audit walkthrough</t>
  </si>
  <si>
    <t xml:space="preserve">Group FC</t>
  </si>
  <si>
    <t xml:space="preserve">Q2 audit walkthrough</t>
  </si>
  <si>
    <t xml:space="preserve">BU Head — UK</t>
  </si>
  <si>
    <t xml:space="preserve">BU</t>
  </si>
  <si>
    <t xml:space="preserve">BU briefing + monthly bilateral</t>
  </si>
  <si>
    <t xml:space="preserve">BU readiness assessment 1</t>
  </si>
  <si>
    <t xml:space="preserve">BU Head — ROI</t>
  </si>
  <si>
    <t xml:space="preserve">BU briefing + monthly bilateral; concerns on data residency</t>
  </si>
  <si>
    <t xml:space="preserve">2026-04-12</t>
  </si>
  <si>
    <t xml:space="preserve">Data residency walkthrough — overdue</t>
  </si>
  <si>
    <t xml:space="preserve">BU Head — Germany</t>
  </si>
  <si>
    <t xml:space="preserve">BU briefing in DE; localisation decisions</t>
  </si>
  <si>
    <t xml:space="preserve">2026-04-08</t>
  </si>
  <si>
    <t xml:space="preserve">Localisation review 06-May</t>
  </si>
  <si>
    <t xml:space="preserve">AP Manager</t>
  </si>
  <si>
    <t xml:space="preserve">Process Owner forum; AP Hub demo</t>
  </si>
  <si>
    <t xml:space="preserve">Pre-UAT briefing</t>
  </si>
  <si>
    <t xml:space="preserve">AR Manager</t>
  </si>
  <si>
    <t xml:space="preserve">Process Owner forum</t>
  </si>
  <si>
    <t xml:space="preserve">Dunning workflow review</t>
  </si>
  <si>
    <t xml:space="preserve">Service Desk Lead</t>
  </si>
  <si>
    <t xml:space="preserve">Weekly L1 readiness briefing from Stage 14</t>
  </si>
  <si>
    <t xml:space="preserve">L1 script walkthrough — week of 06-May</t>
  </si>
  <si>
    <t xml:space="preserve">Top customer #1 (key account)</t>
  </si>
  <si>
    <t xml:space="preserve">Wave 4 letter + KAM bilateral</t>
  </si>
  <si>
    <t xml:space="preserve">EDI cutover walkthrough</t>
  </si>
  <si>
    <t xml:space="preserve">Key supplier — top 5</t>
  </si>
  <si>
    <t xml:space="preserve">Wave 4 letter + Procurement bilateral</t>
  </si>
  <si>
    <t xml:space="preserve">CPO</t>
  </si>
  <si>
    <t xml:space="preserve">Remittance change letter</t>
  </si>
  <si>
    <t xml:space="preserve">Microsoft (Vendor)</t>
  </si>
  <si>
    <t xml:space="preserve">Quarterly partnership review + cutover support</t>
  </si>
  <si>
    <t xml:space="preserve">SI PD</t>
  </si>
  <si>
    <t xml:space="preserve">Cutover support contract</t>
  </si>
  <si>
    <t xml:space="preserve">SI Programme Director</t>
  </si>
  <si>
    <t xml:space="preserve">Daily standup + weekly SteerCo</t>
  </si>
  <si>
    <t xml:space="preserve">Weekly 1:1</t>
  </si>
  <si>
    <t xml:space="preserve">Internal Audit</t>
  </si>
  <si>
    <t xml:space="preserve">Audit</t>
  </si>
  <si>
    <t xml:space="preserve">Quarterly walkthrough; SoX focus</t>
  </si>
  <si>
    <t xml:space="preserve">SoX matrix review</t>
  </si>
  <si>
    <t xml:space="preserve">Workers Council (Germany)</t>
  </si>
  <si>
    <t xml:space="preserve">Internal</t>
  </si>
  <si>
    <t xml:space="preserve">Quarterly briefing + early consultation on role changes</t>
  </si>
  <si>
    <t xml:space="preserve">2026-03-25</t>
  </si>
  <si>
    <t xml:space="preserve">Role change consultation — overdue</t>
  </si>
  <si>
    <t xml:space="preserve">Influence x Interest Grid</t>
  </si>
  <si>
    <t xml:space="preserve">Counts pulled live from Stakeholders sheet. 5x5 = top-right quadrant 'Manage closely'.</t>
  </si>
  <si>
    <t xml:space="preserve">Interest --&gt;</t>
  </si>
  <si>
    <t xml:space="preserve">1 Low</t>
  </si>
  <si>
    <t xml:space="preserve">2</t>
  </si>
  <si>
    <t xml:space="preserve">3</t>
  </si>
  <si>
    <t xml:space="preserve">4</t>
  </si>
  <si>
    <t xml:space="preserve">5 High</t>
  </si>
  <si>
    <t xml:space="preserve">Influence</t>
  </si>
  <si>
    <t xml:space="preserve">Legend</t>
  </si>
  <si>
    <t xml:space="preserve">Manage closely</t>
  </si>
  <si>
    <t xml:space="preserve">High influence + high interest. Bilateral cadence, deep engagement.</t>
  </si>
  <si>
    <t xml:space="preserve">Keep satisfied</t>
  </si>
  <si>
    <t xml:space="preserve">High influence, lower interest. Don't surprise; periodic summary.</t>
  </si>
  <si>
    <t xml:space="preserve">Keep informed</t>
  </si>
  <si>
    <t xml:space="preserve">Lower influence, high interest. Channels rather than 1:1s.</t>
  </si>
  <si>
    <t xml:space="preserve">Monitor</t>
  </si>
  <si>
    <t xml:space="preserve">Lower influence + lower interest. Broadcast comms only.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</si>
</sst>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1E2761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sz val="11"/>
      <name val="Arial"/>
      <family val="0"/>
      <charset val="1"/>
    </font>
    <font>
      <b val="true"/>
      <sz val="18"/>
      <color rgb="FF1E2761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E2761"/>
      <name val="Arial"/>
      <family val="0"/>
      <charset val="1"/>
    </font>
    <font>
      <b val="true"/>
      <i val="true"/>
      <sz val="10"/>
      <color rgb="FF5959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1"/>
      <color rgb="FF1E276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E2761"/>
        <bgColor rgb="FF333333"/>
      </patternFill>
    </fill>
    <fill>
      <patternFill patternType="solid">
        <fgColor rgb="FFED7D31"/>
        <bgColor rgb="FFFF8080"/>
      </patternFill>
    </fill>
    <fill>
      <patternFill patternType="solid">
        <fgColor rgb="FF548235"/>
        <bgColor rgb="FF339966"/>
      </patternFill>
    </fill>
    <fill>
      <patternFill patternType="solid">
        <fgColor rgb="FFF2F2F2"/>
        <bgColor rgb="FFFFFFFF"/>
      </patternFill>
    </fill>
    <fill>
      <patternFill patternType="solid">
        <fgColor rgb="FFFFE699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b val="1"/>
        <color rgb="FFFFFFFF"/>
      </font>
      <fill>
        <patternFill>
          <bgColor rgb="FF548235"/>
        </patternFill>
      </fill>
    </dxf>
    <dxf>
      <fill>
        <patternFill>
          <bgColor rgb="FFC6E0B4"/>
        </patternFill>
      </fill>
    </dxf>
    <dxf>
      <fill>
        <patternFill>
          <bgColor rgb="FFFFE699"/>
        </patternFill>
      </fill>
    </dxf>
    <dxf>
      <font>
        <b val="1"/>
        <color rgb="FFFFFFFF"/>
      </font>
      <fill>
        <patternFill>
          <bgColor rgb="FFED7D31"/>
        </patternFill>
      </fill>
    </dxf>
    <dxf>
      <font>
        <b val="1"/>
        <color rgb="FFFFFFFF"/>
      </font>
      <fill>
        <patternFill>
          <bgColor rgb="FFC00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1E2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10"/>
  </cols>
  <sheetData>
    <row r="2" customFormat="false" ht="31.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69.75" hidden="false" customHeight="true" outlineLevel="0" collapsed="false">
      <c r="B6" s="4" t="s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5" min="4" style="0" width="8"/>
    <col collapsed="false" customWidth="true" hidden="false" outlineLevel="0" max="6" min="6" style="0" width="22"/>
    <col collapsed="false" customWidth="true" hidden="false" outlineLevel="0" max="8" min="7" style="0" width="14"/>
    <col collapsed="false" customWidth="true" hidden="false" outlineLevel="0" max="9" min="9" style="0" width="30"/>
    <col collapsed="false" customWidth="true" hidden="false" outlineLevel="0" max="10" min="10" style="0" width="18"/>
    <col collapsed="false" customWidth="true" hidden="false" outlineLevel="0" max="11" min="11" style="0" width="12"/>
    <col collapsed="false" customWidth="true" hidden="false" outlineLevel="0" max="12" min="12" style="0" width="30"/>
  </cols>
  <sheetData>
    <row r="1" customFormat="false" ht="30" hidden="false" customHeight="true" outlineLevel="0" collapsed="false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8" hidden="false" customHeight="true" outlineLevel="0" collapsed="false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customFormat="false" ht="31.5" hidden="false" customHeight="true" outlineLevel="0" collapsed="false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</row>
    <row r="5" customFormat="false" ht="36" hidden="false" customHeight="true" outlineLevel="0" collapsed="false">
      <c r="A5" s="8" t="n">
        <v>1</v>
      </c>
      <c r="B5" s="9" t="s">
        <v>18</v>
      </c>
      <c r="C5" s="9" t="s">
        <v>19</v>
      </c>
      <c r="D5" s="10" t="n">
        <v>5</v>
      </c>
      <c r="E5" s="10" t="n">
        <v>4</v>
      </c>
      <c r="F5" s="11" t="str">
        <f aca="false">IF(AND(D5&gt;=4,E5&gt;=4),"Manage closely",IF(AND(D5&gt;=4,E5&lt;4),"Keep satisfied",IF(AND(D5&lt;4,E5&gt;=4),"Keep informed","Monitor")))</f>
        <v>Manage closely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customFormat="false" ht="36" hidden="false" customHeight="true" outlineLevel="0" collapsed="false">
      <c r="A6" s="8" t="n">
        <v>2</v>
      </c>
      <c r="B6" s="9" t="s">
        <v>26</v>
      </c>
      <c r="C6" s="9" t="s">
        <v>27</v>
      </c>
      <c r="D6" s="10" t="n">
        <v>5</v>
      </c>
      <c r="E6" s="10" t="n">
        <v>5</v>
      </c>
      <c r="F6" s="11" t="str">
        <f aca="false">IF(AND(D6&gt;=4,E6&gt;=4),"Manage closely",IF(AND(D6&gt;=4,E6&lt;4),"Keep satisfied",IF(AND(D6&lt;4,E6&gt;=4),"Keep informed","Monitor")))</f>
        <v>Manage closely</v>
      </c>
      <c r="G6" s="9" t="s">
        <v>21</v>
      </c>
      <c r="H6" s="9" t="s">
        <v>21</v>
      </c>
      <c r="I6" s="9" t="s">
        <v>28</v>
      </c>
      <c r="J6" s="9" t="s">
        <v>29</v>
      </c>
      <c r="K6" s="9" t="s">
        <v>30</v>
      </c>
      <c r="L6" s="9" t="s">
        <v>31</v>
      </c>
    </row>
    <row r="7" customFormat="false" ht="36" hidden="false" customHeight="true" outlineLevel="0" collapsed="false">
      <c r="A7" s="8" t="n">
        <v>3</v>
      </c>
      <c r="B7" s="9" t="s">
        <v>32</v>
      </c>
      <c r="C7" s="9" t="s">
        <v>33</v>
      </c>
      <c r="D7" s="10" t="n">
        <v>5</v>
      </c>
      <c r="E7" s="10" t="n">
        <v>5</v>
      </c>
      <c r="F7" s="11" t="str">
        <f aca="false">IF(AND(D7&gt;=4,E7&gt;=4),"Manage closely",IF(AND(D7&gt;=4,E7&lt;4),"Keep satisfied",IF(AND(D7&lt;4,E7&gt;=4),"Keep informed","Monitor")))</f>
        <v>Manage closely</v>
      </c>
      <c r="G7" s="9" t="s">
        <v>21</v>
      </c>
      <c r="H7" s="9" t="s">
        <v>21</v>
      </c>
      <c r="I7" s="9" t="s">
        <v>34</v>
      </c>
      <c r="J7" s="9" t="s">
        <v>35</v>
      </c>
      <c r="K7" s="9" t="s">
        <v>36</v>
      </c>
      <c r="L7" s="9" t="s">
        <v>37</v>
      </c>
    </row>
    <row r="8" customFormat="false" ht="36" hidden="false" customHeight="true" outlineLevel="0" collapsed="false">
      <c r="A8" s="8" t="n">
        <v>4</v>
      </c>
      <c r="B8" s="9" t="s">
        <v>38</v>
      </c>
      <c r="C8" s="9" t="s">
        <v>39</v>
      </c>
      <c r="D8" s="10" t="n">
        <v>5</v>
      </c>
      <c r="E8" s="10" t="n">
        <v>4</v>
      </c>
      <c r="F8" s="11" t="str">
        <f aca="false">IF(AND(D8&gt;=4,E8&gt;=4),"Manage closely",IF(AND(D8&gt;=4,E8&lt;4),"Keep satisfied",IF(AND(D8&lt;4,E8&gt;=4),"Keep informed","Monitor")))</f>
        <v>Manage closely</v>
      </c>
      <c r="G8" s="9" t="s">
        <v>20</v>
      </c>
      <c r="H8" s="9" t="s">
        <v>21</v>
      </c>
      <c r="I8" s="9" t="s">
        <v>40</v>
      </c>
      <c r="J8" s="9" t="s">
        <v>23</v>
      </c>
      <c r="K8" s="9" t="s">
        <v>41</v>
      </c>
      <c r="L8" s="9" t="s">
        <v>42</v>
      </c>
    </row>
    <row r="9" customFormat="false" ht="36" hidden="false" customHeight="true" outlineLevel="0" collapsed="false">
      <c r="A9" s="8" t="n">
        <v>5</v>
      </c>
      <c r="B9" s="9" t="s">
        <v>43</v>
      </c>
      <c r="C9" s="9" t="s">
        <v>27</v>
      </c>
      <c r="D9" s="10" t="n">
        <v>4</v>
      </c>
      <c r="E9" s="10" t="n">
        <v>5</v>
      </c>
      <c r="F9" s="11" t="str">
        <f aca="false">IF(AND(D9&gt;=4,E9&gt;=4),"Manage closely",IF(AND(D9&gt;=4,E9&lt;4),"Keep satisfied",IF(AND(D9&lt;4,E9&gt;=4),"Keep informed","Monitor")))</f>
        <v>Manage closely</v>
      </c>
      <c r="G9" s="9" t="s">
        <v>21</v>
      </c>
      <c r="H9" s="9" t="s">
        <v>21</v>
      </c>
      <c r="I9" s="9" t="s">
        <v>44</v>
      </c>
      <c r="J9" s="9" t="s">
        <v>45</v>
      </c>
      <c r="K9" s="9" t="s">
        <v>30</v>
      </c>
      <c r="L9" s="9" t="s">
        <v>46</v>
      </c>
    </row>
    <row r="10" customFormat="false" ht="36" hidden="false" customHeight="true" outlineLevel="0" collapsed="false">
      <c r="A10" s="8" t="n">
        <v>6</v>
      </c>
      <c r="B10" s="9" t="s">
        <v>47</v>
      </c>
      <c r="C10" s="9" t="s">
        <v>48</v>
      </c>
      <c r="D10" s="10" t="n">
        <v>4</v>
      </c>
      <c r="E10" s="10" t="n">
        <v>5</v>
      </c>
      <c r="F10" s="11" t="str">
        <f aca="false">IF(AND(D10&gt;=4,E10&gt;=4),"Manage closely",IF(AND(D10&gt;=4,E10&lt;4),"Keep satisfied",IF(AND(D10&lt;4,E10&gt;=4),"Keep informed","Monitor")))</f>
        <v>Manage closely</v>
      </c>
      <c r="G10" s="9" t="s">
        <v>20</v>
      </c>
      <c r="H10" s="9" t="s">
        <v>21</v>
      </c>
      <c r="I10" s="9" t="s">
        <v>49</v>
      </c>
      <c r="J10" s="9" t="s">
        <v>45</v>
      </c>
      <c r="K10" s="9" t="s">
        <v>50</v>
      </c>
      <c r="L10" s="9" t="s">
        <v>51</v>
      </c>
    </row>
    <row r="11" customFormat="false" ht="36" hidden="false" customHeight="true" outlineLevel="0" collapsed="false">
      <c r="A11" s="8" t="n">
        <v>7</v>
      </c>
      <c r="B11" s="9" t="s">
        <v>52</v>
      </c>
      <c r="C11" s="9" t="s">
        <v>53</v>
      </c>
      <c r="D11" s="10" t="n">
        <v>4</v>
      </c>
      <c r="E11" s="10" t="n">
        <v>4</v>
      </c>
      <c r="F11" s="11" t="str">
        <f aca="false">IF(AND(D11&gt;=4,E11&gt;=4),"Manage closely",IF(AND(D11&gt;=4,E11&lt;4),"Keep satisfied",IF(AND(D11&lt;4,E11&gt;=4),"Keep informed","Monitor")))</f>
        <v>Manage closely</v>
      </c>
      <c r="G11" s="9" t="s">
        <v>54</v>
      </c>
      <c r="H11" s="9" t="s">
        <v>20</v>
      </c>
      <c r="I11" s="9" t="s">
        <v>55</v>
      </c>
      <c r="J11" s="9" t="s">
        <v>23</v>
      </c>
      <c r="K11" s="9" t="s">
        <v>56</v>
      </c>
      <c r="L11" s="9" t="s">
        <v>57</v>
      </c>
    </row>
    <row r="12" customFormat="false" ht="36" hidden="false" customHeight="true" outlineLevel="0" collapsed="false">
      <c r="A12" s="8" t="n">
        <v>8</v>
      </c>
      <c r="B12" s="9" t="s">
        <v>58</v>
      </c>
      <c r="C12" s="9" t="s">
        <v>59</v>
      </c>
      <c r="D12" s="10" t="n">
        <v>4</v>
      </c>
      <c r="E12" s="10" t="n">
        <v>5</v>
      </c>
      <c r="F12" s="11" t="str">
        <f aca="false">IF(AND(D12&gt;=4,E12&gt;=4),"Manage closely",IF(AND(D12&gt;=4,E12&lt;4),"Keep satisfied",IF(AND(D12&lt;4,E12&gt;=4),"Keep informed","Monitor")))</f>
        <v>Manage closely</v>
      </c>
      <c r="G12" s="9" t="s">
        <v>21</v>
      </c>
      <c r="H12" s="9" t="s">
        <v>21</v>
      </c>
      <c r="I12" s="9" t="s">
        <v>49</v>
      </c>
      <c r="J12" s="9" t="s">
        <v>45</v>
      </c>
      <c r="K12" s="9" t="s">
        <v>60</v>
      </c>
      <c r="L12" s="9" t="s">
        <v>61</v>
      </c>
    </row>
    <row r="13" customFormat="false" ht="36" hidden="false" customHeight="true" outlineLevel="0" collapsed="false">
      <c r="A13" s="8" t="n">
        <v>9</v>
      </c>
      <c r="B13" s="9" t="s">
        <v>62</v>
      </c>
      <c r="C13" s="9" t="s">
        <v>63</v>
      </c>
      <c r="D13" s="10" t="n">
        <v>4</v>
      </c>
      <c r="E13" s="10" t="n">
        <v>2</v>
      </c>
      <c r="F13" s="11" t="str">
        <f aca="false">IF(AND(D13&gt;=4,E13&gt;=4),"Manage closely",IF(AND(D13&gt;=4,E13&lt;4),"Keep satisfied",IF(AND(D13&lt;4,E13&gt;=4),"Keep informed","Monitor")))</f>
        <v>Keep satisfied</v>
      </c>
      <c r="G13" s="9" t="s">
        <v>54</v>
      </c>
      <c r="H13" s="9" t="s">
        <v>20</v>
      </c>
      <c r="I13" s="9" t="s">
        <v>64</v>
      </c>
      <c r="J13" s="9" t="s">
        <v>45</v>
      </c>
      <c r="K13" s="9" t="s">
        <v>65</v>
      </c>
      <c r="L13" s="9" t="s">
        <v>66</v>
      </c>
    </row>
    <row r="14" customFormat="false" ht="36" hidden="false" customHeight="true" outlineLevel="0" collapsed="false">
      <c r="A14" s="8" t="n">
        <v>10</v>
      </c>
      <c r="B14" s="9" t="s">
        <v>67</v>
      </c>
      <c r="C14" s="9" t="s">
        <v>68</v>
      </c>
      <c r="D14" s="10" t="n">
        <v>5</v>
      </c>
      <c r="E14" s="10" t="n">
        <v>2</v>
      </c>
      <c r="F14" s="11" t="str">
        <f aca="false">IF(AND(D14&gt;=4,E14&gt;=4),"Manage closely",IF(AND(D14&gt;=4,E14&lt;4),"Keep satisfied",IF(AND(D14&lt;4,E14&gt;=4),"Keep informed","Monitor")))</f>
        <v>Keep satisfied</v>
      </c>
      <c r="G14" s="9" t="s">
        <v>54</v>
      </c>
      <c r="H14" s="9" t="s">
        <v>20</v>
      </c>
      <c r="I14" s="9" t="s">
        <v>69</v>
      </c>
      <c r="J14" s="9" t="s">
        <v>23</v>
      </c>
      <c r="K14" s="9" t="s">
        <v>70</v>
      </c>
      <c r="L14" s="9" t="s">
        <v>71</v>
      </c>
    </row>
    <row r="15" customFormat="false" ht="36" hidden="false" customHeight="true" outlineLevel="0" collapsed="false">
      <c r="A15" s="8" t="n">
        <v>11</v>
      </c>
      <c r="B15" s="9" t="s">
        <v>72</v>
      </c>
      <c r="C15" s="9" t="s">
        <v>68</v>
      </c>
      <c r="D15" s="10" t="n">
        <v>4</v>
      </c>
      <c r="E15" s="10" t="n">
        <v>3</v>
      </c>
      <c r="F15" s="11" t="str">
        <f aca="false">IF(AND(D15&gt;=4,E15&gt;=4),"Manage closely",IF(AND(D15&gt;=4,E15&lt;4),"Keep satisfied",IF(AND(D15&lt;4,E15&gt;=4),"Keep informed","Monitor")))</f>
        <v>Keep satisfied</v>
      </c>
      <c r="G15" s="9" t="s">
        <v>73</v>
      </c>
      <c r="H15" s="9" t="s">
        <v>54</v>
      </c>
      <c r="I15" s="9" t="s">
        <v>74</v>
      </c>
      <c r="J15" s="9" t="s">
        <v>23</v>
      </c>
      <c r="K15" s="9" t="s">
        <v>75</v>
      </c>
      <c r="L15" s="9" t="s">
        <v>76</v>
      </c>
    </row>
    <row r="16" customFormat="false" ht="36" hidden="false" customHeight="true" outlineLevel="0" collapsed="false">
      <c r="A16" s="8" t="n">
        <v>12</v>
      </c>
      <c r="B16" s="9" t="s">
        <v>77</v>
      </c>
      <c r="C16" s="9" t="s">
        <v>78</v>
      </c>
      <c r="D16" s="10" t="n">
        <v>3</v>
      </c>
      <c r="E16" s="10" t="n">
        <v>3</v>
      </c>
      <c r="F16" s="11" t="str">
        <f aca="false">IF(AND(D16&gt;=4,E16&gt;=4),"Manage closely",IF(AND(D16&gt;=4,E16&lt;4),"Keep satisfied",IF(AND(D16&lt;4,E16&gt;=4),"Keep informed","Monitor")))</f>
        <v>Monitor</v>
      </c>
      <c r="G16" s="9" t="s">
        <v>54</v>
      </c>
      <c r="H16" s="9" t="s">
        <v>54</v>
      </c>
      <c r="I16" s="9" t="s">
        <v>79</v>
      </c>
      <c r="J16" s="9" t="s">
        <v>80</v>
      </c>
      <c r="K16" s="9" t="s">
        <v>75</v>
      </c>
      <c r="L16" s="9" t="s">
        <v>81</v>
      </c>
    </row>
    <row r="17" customFormat="false" ht="36" hidden="false" customHeight="true" outlineLevel="0" collapsed="false">
      <c r="A17" s="8" t="n">
        <v>13</v>
      </c>
      <c r="B17" s="9" t="s">
        <v>82</v>
      </c>
      <c r="C17" s="9" t="s">
        <v>83</v>
      </c>
      <c r="D17" s="10" t="n">
        <v>4</v>
      </c>
      <c r="E17" s="10" t="n">
        <v>4</v>
      </c>
      <c r="F17" s="11" t="str">
        <f aca="false">IF(AND(D17&gt;=4,E17&gt;=4),"Manage closely",IF(AND(D17&gt;=4,E17&lt;4),"Keep satisfied",IF(AND(D17&lt;4,E17&gt;=4),"Keep informed","Monitor")))</f>
        <v>Manage closely</v>
      </c>
      <c r="G17" s="9" t="s">
        <v>20</v>
      </c>
      <c r="H17" s="9" t="s">
        <v>21</v>
      </c>
      <c r="I17" s="9" t="s">
        <v>84</v>
      </c>
      <c r="J17" s="9" t="s">
        <v>45</v>
      </c>
      <c r="K17" s="9" t="s">
        <v>36</v>
      </c>
      <c r="L17" s="9" t="s">
        <v>85</v>
      </c>
    </row>
    <row r="18" customFormat="false" ht="36" hidden="false" customHeight="true" outlineLevel="0" collapsed="false">
      <c r="A18" s="8" t="n">
        <v>14</v>
      </c>
      <c r="B18" s="9" t="s">
        <v>86</v>
      </c>
      <c r="C18" s="9" t="s">
        <v>83</v>
      </c>
      <c r="D18" s="10" t="n">
        <v>4</v>
      </c>
      <c r="E18" s="10" t="n">
        <v>4</v>
      </c>
      <c r="F18" s="11" t="str">
        <f aca="false">IF(AND(D18&gt;=4,E18&gt;=4),"Manage closely",IF(AND(D18&gt;=4,E18&lt;4),"Keep satisfied",IF(AND(D18&lt;4,E18&gt;=4),"Keep informed","Monitor")))</f>
        <v>Manage closely</v>
      </c>
      <c r="G18" s="9" t="s">
        <v>73</v>
      </c>
      <c r="H18" s="9" t="s">
        <v>20</v>
      </c>
      <c r="I18" s="9" t="s">
        <v>87</v>
      </c>
      <c r="J18" s="9" t="s">
        <v>45</v>
      </c>
      <c r="K18" s="9" t="s">
        <v>88</v>
      </c>
      <c r="L18" s="9" t="s">
        <v>89</v>
      </c>
    </row>
    <row r="19" customFormat="false" ht="36" hidden="false" customHeight="true" outlineLevel="0" collapsed="false">
      <c r="A19" s="8" t="n">
        <v>15</v>
      </c>
      <c r="B19" s="9" t="s">
        <v>90</v>
      </c>
      <c r="C19" s="9" t="s">
        <v>83</v>
      </c>
      <c r="D19" s="10" t="n">
        <v>4</v>
      </c>
      <c r="E19" s="10" t="n">
        <v>3</v>
      </c>
      <c r="F19" s="11" t="str">
        <f aca="false">IF(AND(D19&gt;=4,E19&gt;=4),"Manage closely",IF(AND(D19&gt;=4,E19&lt;4),"Keep satisfied",IF(AND(D19&lt;4,E19&gt;=4),"Keep informed","Monitor")))</f>
        <v>Keep satisfied</v>
      </c>
      <c r="G19" s="9" t="s">
        <v>54</v>
      </c>
      <c r="H19" s="9" t="s">
        <v>20</v>
      </c>
      <c r="I19" s="9" t="s">
        <v>91</v>
      </c>
      <c r="J19" s="9" t="s">
        <v>45</v>
      </c>
      <c r="K19" s="9" t="s">
        <v>92</v>
      </c>
      <c r="L19" s="9" t="s">
        <v>93</v>
      </c>
    </row>
    <row r="20" customFormat="false" ht="36" hidden="false" customHeight="true" outlineLevel="0" collapsed="false">
      <c r="A20" s="8" t="n">
        <v>16</v>
      </c>
      <c r="B20" s="9" t="s">
        <v>94</v>
      </c>
      <c r="C20" s="9" t="s">
        <v>27</v>
      </c>
      <c r="D20" s="10" t="n">
        <v>2</v>
      </c>
      <c r="E20" s="10" t="n">
        <v>5</v>
      </c>
      <c r="F20" s="11" t="str">
        <f aca="false">IF(AND(D20&gt;=4,E20&gt;=4),"Manage closely",IF(AND(D20&gt;=4,E20&lt;4),"Keep satisfied",IF(AND(D20&lt;4,E20&gt;=4),"Keep informed","Monitor")))</f>
        <v>Keep informed</v>
      </c>
      <c r="G20" s="9" t="s">
        <v>21</v>
      </c>
      <c r="H20" s="9" t="s">
        <v>21</v>
      </c>
      <c r="I20" s="9" t="s">
        <v>95</v>
      </c>
      <c r="J20" s="9" t="s">
        <v>45</v>
      </c>
      <c r="K20" s="9" t="s">
        <v>30</v>
      </c>
      <c r="L20" s="9" t="s">
        <v>96</v>
      </c>
    </row>
    <row r="21" customFormat="false" ht="36" hidden="false" customHeight="true" outlineLevel="0" collapsed="false">
      <c r="A21" s="8" t="n">
        <v>17</v>
      </c>
      <c r="B21" s="9" t="s">
        <v>97</v>
      </c>
      <c r="C21" s="9" t="s">
        <v>27</v>
      </c>
      <c r="D21" s="10" t="n">
        <v>2</v>
      </c>
      <c r="E21" s="10" t="n">
        <v>5</v>
      </c>
      <c r="F21" s="11" t="str">
        <f aca="false">IF(AND(D21&gt;=4,E21&gt;=4),"Manage closely",IF(AND(D21&gt;=4,E21&lt;4),"Keep satisfied",IF(AND(D21&lt;4,E21&gt;=4),"Keep informed","Monitor")))</f>
        <v>Keep informed</v>
      </c>
      <c r="G21" s="9" t="s">
        <v>20</v>
      </c>
      <c r="H21" s="9" t="s">
        <v>21</v>
      </c>
      <c r="I21" s="9" t="s">
        <v>98</v>
      </c>
      <c r="J21" s="9" t="s">
        <v>45</v>
      </c>
      <c r="K21" s="9" t="s">
        <v>30</v>
      </c>
      <c r="L21" s="9" t="s">
        <v>99</v>
      </c>
    </row>
    <row r="22" customFormat="false" ht="36" hidden="false" customHeight="true" outlineLevel="0" collapsed="false">
      <c r="A22" s="8" t="n">
        <v>18</v>
      </c>
      <c r="B22" s="9" t="s">
        <v>100</v>
      </c>
      <c r="C22" s="9" t="s">
        <v>33</v>
      </c>
      <c r="D22" s="10" t="n">
        <v>2</v>
      </c>
      <c r="E22" s="10" t="n">
        <v>4</v>
      </c>
      <c r="F22" s="11" t="str">
        <f aca="false">IF(AND(D22&gt;=4,E22&gt;=4),"Manage closely",IF(AND(D22&gt;=4,E22&lt;4),"Keep satisfied",IF(AND(D22&lt;4,E22&gt;=4),"Keep informed","Monitor")))</f>
        <v>Keep informed</v>
      </c>
      <c r="G22" s="9" t="s">
        <v>54</v>
      </c>
      <c r="H22" s="9" t="s">
        <v>20</v>
      </c>
      <c r="I22" s="9" t="s">
        <v>101</v>
      </c>
      <c r="J22" s="9" t="s">
        <v>45</v>
      </c>
      <c r="K22" s="9" t="s">
        <v>30</v>
      </c>
      <c r="L22" s="9" t="s">
        <v>102</v>
      </c>
    </row>
    <row r="23" customFormat="false" ht="36" hidden="false" customHeight="true" outlineLevel="0" collapsed="false">
      <c r="A23" s="8" t="n">
        <v>19</v>
      </c>
      <c r="B23" s="9" t="s">
        <v>103</v>
      </c>
      <c r="C23" s="9" t="s">
        <v>78</v>
      </c>
      <c r="D23" s="10" t="n">
        <v>4</v>
      </c>
      <c r="E23" s="10" t="n">
        <v>2</v>
      </c>
      <c r="F23" s="11" t="str">
        <f aca="false">IF(AND(D23&gt;=4,E23&gt;=4),"Manage closely",IF(AND(D23&gt;=4,E23&lt;4),"Keep satisfied",IF(AND(D23&lt;4,E23&gt;=4),"Keep informed","Monitor")))</f>
        <v>Keep satisfied</v>
      </c>
      <c r="G23" s="9" t="s">
        <v>54</v>
      </c>
      <c r="H23" s="9" t="s">
        <v>54</v>
      </c>
      <c r="I23" s="9" t="s">
        <v>104</v>
      </c>
      <c r="J23" s="9" t="s">
        <v>52</v>
      </c>
      <c r="K23" s="9" t="s">
        <v>29</v>
      </c>
      <c r="L23" s="9" t="s">
        <v>105</v>
      </c>
    </row>
    <row r="24" customFormat="false" ht="36" hidden="false" customHeight="true" outlineLevel="0" collapsed="false">
      <c r="A24" s="8" t="n">
        <v>20</v>
      </c>
      <c r="B24" s="9" t="s">
        <v>106</v>
      </c>
      <c r="C24" s="9" t="s">
        <v>78</v>
      </c>
      <c r="D24" s="10" t="n">
        <v>2</v>
      </c>
      <c r="E24" s="10" t="n">
        <v>2</v>
      </c>
      <c r="F24" s="11" t="str">
        <f aca="false">IF(AND(D24&gt;=4,E24&gt;=4),"Manage closely",IF(AND(D24&gt;=4,E24&lt;4),"Keep satisfied",IF(AND(D24&lt;4,E24&gt;=4),"Keep informed","Monitor")))</f>
        <v>Monitor</v>
      </c>
      <c r="G24" s="9" t="s">
        <v>54</v>
      </c>
      <c r="H24" s="9" t="s">
        <v>54</v>
      </c>
      <c r="I24" s="9" t="s">
        <v>107</v>
      </c>
      <c r="J24" s="9" t="s">
        <v>108</v>
      </c>
      <c r="K24" s="9" t="s">
        <v>29</v>
      </c>
      <c r="L24" s="9" t="s">
        <v>109</v>
      </c>
    </row>
    <row r="25" customFormat="false" ht="36" hidden="false" customHeight="true" outlineLevel="0" collapsed="false">
      <c r="A25" s="8" t="n">
        <v>21</v>
      </c>
      <c r="B25" s="9" t="s">
        <v>110</v>
      </c>
      <c r="C25" s="9" t="s">
        <v>78</v>
      </c>
      <c r="D25" s="10" t="n">
        <v>3</v>
      </c>
      <c r="E25" s="10" t="n">
        <v>4</v>
      </c>
      <c r="F25" s="11" t="str">
        <f aca="false">IF(AND(D25&gt;=4,E25&gt;=4),"Manage closely",IF(AND(D25&gt;=4,E25&lt;4),"Keep satisfied",IF(AND(D25&lt;4,E25&gt;=4),"Keep informed","Monitor")))</f>
        <v>Keep informed</v>
      </c>
      <c r="G25" s="9" t="s">
        <v>21</v>
      </c>
      <c r="H25" s="9" t="s">
        <v>21</v>
      </c>
      <c r="I25" s="9" t="s">
        <v>111</v>
      </c>
      <c r="J25" s="9" t="s">
        <v>112</v>
      </c>
      <c r="K25" s="9" t="s">
        <v>92</v>
      </c>
      <c r="L25" s="9" t="s">
        <v>113</v>
      </c>
    </row>
    <row r="26" customFormat="false" ht="36" hidden="false" customHeight="true" outlineLevel="0" collapsed="false">
      <c r="A26" s="8" t="n">
        <v>22</v>
      </c>
      <c r="B26" s="9" t="s">
        <v>114</v>
      </c>
      <c r="C26" s="9" t="s">
        <v>78</v>
      </c>
      <c r="D26" s="10" t="n">
        <v>4</v>
      </c>
      <c r="E26" s="10" t="n">
        <v>5</v>
      </c>
      <c r="F26" s="11" t="str">
        <f aca="false">IF(AND(D26&gt;=4,E26&gt;=4),"Manage closely",IF(AND(D26&gt;=4,E26&lt;4),"Keep satisfied",IF(AND(D26&lt;4,E26&gt;=4),"Keep informed","Monitor")))</f>
        <v>Manage closely</v>
      </c>
      <c r="G26" s="9" t="s">
        <v>21</v>
      </c>
      <c r="H26" s="9" t="s">
        <v>21</v>
      </c>
      <c r="I26" s="9" t="s">
        <v>115</v>
      </c>
      <c r="J26" s="9" t="s">
        <v>35</v>
      </c>
      <c r="K26" s="9" t="s">
        <v>30</v>
      </c>
      <c r="L26" s="9" t="s">
        <v>116</v>
      </c>
    </row>
    <row r="27" customFormat="false" ht="36" hidden="false" customHeight="true" outlineLevel="0" collapsed="false">
      <c r="A27" s="8" t="n">
        <v>23</v>
      </c>
      <c r="B27" s="9" t="s">
        <v>117</v>
      </c>
      <c r="C27" s="9" t="s">
        <v>118</v>
      </c>
      <c r="D27" s="10" t="n">
        <v>3</v>
      </c>
      <c r="E27" s="10" t="n">
        <v>4</v>
      </c>
      <c r="F27" s="11" t="str">
        <f aca="false">IF(AND(D27&gt;=4,E27&gt;=4),"Manage closely",IF(AND(D27&gt;=4,E27&lt;4),"Keep satisfied",IF(AND(D27&lt;4,E27&gt;=4),"Keep informed","Monitor")))</f>
        <v>Keep informed</v>
      </c>
      <c r="G27" s="9" t="s">
        <v>73</v>
      </c>
      <c r="H27" s="9" t="s">
        <v>54</v>
      </c>
      <c r="I27" s="9" t="s">
        <v>119</v>
      </c>
      <c r="J27" s="9" t="s">
        <v>80</v>
      </c>
      <c r="K27" s="9" t="s">
        <v>92</v>
      </c>
      <c r="L27" s="9" t="s">
        <v>120</v>
      </c>
    </row>
    <row r="28" customFormat="false" ht="36" hidden="false" customHeight="true" outlineLevel="0" collapsed="false">
      <c r="A28" s="8" t="n">
        <v>24</v>
      </c>
      <c r="B28" s="9" t="s">
        <v>121</v>
      </c>
      <c r="C28" s="9" t="s">
        <v>122</v>
      </c>
      <c r="D28" s="10" t="n">
        <v>3</v>
      </c>
      <c r="E28" s="10" t="n">
        <v>3</v>
      </c>
      <c r="F28" s="11" t="str">
        <f aca="false">IF(AND(D28&gt;=4,E28&gt;=4),"Manage closely",IF(AND(D28&gt;=4,E28&lt;4),"Keep satisfied",IF(AND(D28&lt;4,E28&gt;=4),"Keep informed","Monitor")))</f>
        <v>Monitor</v>
      </c>
      <c r="G28" s="9" t="s">
        <v>73</v>
      </c>
      <c r="H28" s="9" t="s">
        <v>54</v>
      </c>
      <c r="I28" s="9" t="s">
        <v>123</v>
      </c>
      <c r="J28" s="9" t="s">
        <v>90</v>
      </c>
      <c r="K28" s="9" t="s">
        <v>124</v>
      </c>
      <c r="L28" s="9" t="s">
        <v>125</v>
      </c>
    </row>
  </sheetData>
  <mergeCells count="2">
    <mergeCell ref="A1:L1"/>
    <mergeCell ref="A2:L2"/>
  </mergeCells>
  <conditionalFormatting sqref="G5:G28">
    <cfRule type="expression" priority="2" aboveAverage="0" equalAverage="0" bottom="0" percent="0" rank="0" text="" dxfId="0">
      <formula>EXACT(G5,"Champion")</formula>
    </cfRule>
    <cfRule type="expression" priority="3" aboveAverage="0" equalAverage="0" bottom="0" percent="0" rank="0" text="" dxfId="1">
      <formula>EXACT(G5,"Supporter")</formula>
    </cfRule>
    <cfRule type="expression" priority="4" aboveAverage="0" equalAverage="0" bottom="0" percent="0" rank="0" text="" dxfId="2">
      <formula>EXACT(G5,"Neutral")</formula>
    </cfRule>
    <cfRule type="expression" priority="5" aboveAverage="0" equalAverage="0" bottom="0" percent="0" rank="0" text="" dxfId="3">
      <formula>EXACT(G5,"Sceptic")</formula>
    </cfRule>
    <cfRule type="expression" priority="6" aboveAverage="0" equalAverage="0" bottom="0" percent="0" rank="0" text="" dxfId="4">
      <formula>EXACT(G5,"Blocker")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7" min="2" style="0" width="16"/>
  </cols>
  <sheetData>
    <row r="1" customFormat="false" ht="30" hidden="false" customHeight="true" outlineLevel="0" collapsed="false">
      <c r="A1" s="5" t="s">
        <v>126</v>
      </c>
      <c r="B1" s="5"/>
      <c r="C1" s="5"/>
      <c r="D1" s="5"/>
      <c r="E1" s="5"/>
      <c r="F1" s="5"/>
      <c r="G1" s="5"/>
    </row>
    <row r="2" customFormat="false" ht="18" hidden="false" customHeight="true" outlineLevel="0" collapsed="false">
      <c r="A2" s="6" t="s">
        <v>127</v>
      </c>
      <c r="B2" s="6"/>
      <c r="C2" s="6"/>
      <c r="D2" s="6"/>
      <c r="E2" s="6"/>
      <c r="F2" s="6"/>
      <c r="G2" s="6"/>
    </row>
    <row r="5" customFormat="false" ht="15" hidden="false" customHeight="false" outlineLevel="0" collapsed="false">
      <c r="B5" s="12" t="s">
        <v>128</v>
      </c>
      <c r="C5" s="13" t="s">
        <v>129</v>
      </c>
      <c r="D5" s="13" t="s">
        <v>130</v>
      </c>
      <c r="E5" s="13" t="s">
        <v>131</v>
      </c>
      <c r="F5" s="13" t="s">
        <v>132</v>
      </c>
      <c r="G5" s="13" t="s">
        <v>133</v>
      </c>
    </row>
    <row r="6" customFormat="false" ht="36" hidden="false" customHeight="true" outlineLevel="0" collapsed="false">
      <c r="A6" s="14" t="s">
        <v>134</v>
      </c>
      <c r="B6" s="15" t="s">
        <v>133</v>
      </c>
      <c r="C6" s="16" t="n">
        <f aca="false">COUNTIFS(Stakeholders!D5:D40,5,Stakeholders!E5:E40,1)</f>
        <v>0</v>
      </c>
      <c r="D6" s="16" t="n">
        <f aca="false">COUNTIFS(Stakeholders!D5:D40,5,Stakeholders!E5:E40,2)</f>
        <v>1</v>
      </c>
      <c r="E6" s="16" t="n">
        <f aca="false">COUNTIFS(Stakeholders!D5:D40,5,Stakeholders!E5:E40,3)</f>
        <v>0</v>
      </c>
      <c r="F6" s="17" t="n">
        <f aca="false">COUNTIFS(Stakeholders!D5:D40,5,Stakeholders!E5:E40,4)</f>
        <v>2</v>
      </c>
      <c r="G6" s="17" t="n">
        <f aca="false">COUNTIFS(Stakeholders!D5:D40,5,Stakeholders!E5:E40,5)</f>
        <v>2</v>
      </c>
    </row>
    <row r="7" customFormat="false" ht="36" hidden="false" customHeight="true" outlineLevel="0" collapsed="false">
      <c r="A7" s="14"/>
      <c r="B7" s="15" t="s">
        <v>132</v>
      </c>
      <c r="C7" s="16" t="n">
        <f aca="false">COUNTIFS(Stakeholders!D5:D40,4,Stakeholders!E5:E40,1)</f>
        <v>0</v>
      </c>
      <c r="D7" s="16" t="n">
        <f aca="false">COUNTIFS(Stakeholders!D5:D40,4,Stakeholders!E5:E40,2)</f>
        <v>2</v>
      </c>
      <c r="E7" s="16" t="n">
        <f aca="false">COUNTIFS(Stakeholders!D5:D40,4,Stakeholders!E5:E40,3)</f>
        <v>2</v>
      </c>
      <c r="F7" s="17" t="n">
        <f aca="false">COUNTIFS(Stakeholders!D5:D40,4,Stakeholders!E5:E40,4)</f>
        <v>3</v>
      </c>
      <c r="G7" s="17" t="n">
        <f aca="false">COUNTIFS(Stakeholders!D5:D40,4,Stakeholders!E5:E40,5)</f>
        <v>4</v>
      </c>
    </row>
    <row r="8" customFormat="false" ht="36" hidden="false" customHeight="true" outlineLevel="0" collapsed="false">
      <c r="A8" s="14"/>
      <c r="B8" s="15" t="s">
        <v>131</v>
      </c>
      <c r="C8" s="18" t="n">
        <f aca="false">COUNTIFS(Stakeholders!D5:D40,3,Stakeholders!E5:E40,1)</f>
        <v>0</v>
      </c>
      <c r="D8" s="18" t="n">
        <f aca="false">COUNTIFS(Stakeholders!D5:D40,3,Stakeholders!E5:E40,2)</f>
        <v>0</v>
      </c>
      <c r="E8" s="18" t="n">
        <f aca="false">COUNTIFS(Stakeholders!D5:D40,3,Stakeholders!E5:E40,3)</f>
        <v>2</v>
      </c>
      <c r="F8" s="19" t="n">
        <f aca="false">COUNTIFS(Stakeholders!D5:D40,3,Stakeholders!E5:E40,4)</f>
        <v>2</v>
      </c>
      <c r="G8" s="19" t="n">
        <f aca="false">COUNTIFS(Stakeholders!D5:D40,3,Stakeholders!E5:E40,5)</f>
        <v>0</v>
      </c>
    </row>
    <row r="9" customFormat="false" ht="36" hidden="false" customHeight="true" outlineLevel="0" collapsed="false">
      <c r="A9" s="14"/>
      <c r="B9" s="15" t="s">
        <v>130</v>
      </c>
      <c r="C9" s="18" t="n">
        <f aca="false">COUNTIFS(Stakeholders!D5:D40,2,Stakeholders!E5:E40,1)</f>
        <v>0</v>
      </c>
      <c r="D9" s="18" t="n">
        <f aca="false">COUNTIFS(Stakeholders!D5:D40,2,Stakeholders!E5:E40,2)</f>
        <v>1</v>
      </c>
      <c r="E9" s="18" t="n">
        <f aca="false">COUNTIFS(Stakeholders!D5:D40,2,Stakeholders!E5:E40,3)</f>
        <v>0</v>
      </c>
      <c r="F9" s="19" t="n">
        <f aca="false">COUNTIFS(Stakeholders!D5:D40,2,Stakeholders!E5:E40,4)</f>
        <v>1</v>
      </c>
      <c r="G9" s="19" t="n">
        <f aca="false">COUNTIFS(Stakeholders!D5:D40,2,Stakeholders!E5:E40,5)</f>
        <v>2</v>
      </c>
    </row>
    <row r="10" customFormat="false" ht="36" hidden="false" customHeight="true" outlineLevel="0" collapsed="false">
      <c r="A10" s="14"/>
      <c r="B10" s="15" t="s">
        <v>129</v>
      </c>
      <c r="C10" s="18" t="n">
        <f aca="false">COUNTIFS(Stakeholders!D5:D40,1,Stakeholders!E5:E40,1)</f>
        <v>0</v>
      </c>
      <c r="D10" s="18" t="n">
        <f aca="false">COUNTIFS(Stakeholders!D5:D40,1,Stakeholders!E5:E40,2)</f>
        <v>0</v>
      </c>
      <c r="E10" s="18" t="n">
        <f aca="false">COUNTIFS(Stakeholders!D5:D40,1,Stakeholders!E5:E40,3)</f>
        <v>0</v>
      </c>
      <c r="F10" s="19" t="n">
        <f aca="false">COUNTIFS(Stakeholders!D5:D40,1,Stakeholders!E5:E40,4)</f>
        <v>0</v>
      </c>
      <c r="G10" s="19" t="n">
        <f aca="false">COUNTIFS(Stakeholders!D5:D40,1,Stakeholders!E5:E40,5)</f>
        <v>0</v>
      </c>
    </row>
    <row r="13" customFormat="false" ht="15" hidden="false" customHeight="false" outlineLevel="0" collapsed="false">
      <c r="B13" s="20" t="s">
        <v>135</v>
      </c>
    </row>
    <row r="14" customFormat="false" ht="15" hidden="false" customHeight="false" outlineLevel="0" collapsed="false">
      <c r="B14" s="21" t="s">
        <v>136</v>
      </c>
      <c r="C14" s="22" t="s">
        <v>137</v>
      </c>
      <c r="D14" s="22"/>
      <c r="E14" s="22"/>
      <c r="F14" s="22"/>
      <c r="G14" s="22"/>
    </row>
    <row r="15" customFormat="false" ht="15" hidden="false" customHeight="false" outlineLevel="0" collapsed="false">
      <c r="B15" s="23" t="s">
        <v>138</v>
      </c>
      <c r="C15" s="22" t="s">
        <v>139</v>
      </c>
      <c r="D15" s="22"/>
      <c r="E15" s="22"/>
      <c r="F15" s="22"/>
      <c r="G15" s="22"/>
    </row>
    <row r="16" customFormat="false" ht="15" hidden="false" customHeight="false" outlineLevel="0" collapsed="false">
      <c r="B16" s="24" t="s">
        <v>140</v>
      </c>
      <c r="C16" s="22" t="s">
        <v>141</v>
      </c>
      <c r="D16" s="22"/>
      <c r="E16" s="22"/>
      <c r="F16" s="22"/>
      <c r="G16" s="22"/>
    </row>
    <row r="17" customFormat="false" ht="15" hidden="false" customHeight="false" outlineLevel="0" collapsed="false">
      <c r="B17" s="25" t="s">
        <v>142</v>
      </c>
      <c r="C17" s="22" t="s">
        <v>143</v>
      </c>
      <c r="D17" s="22"/>
      <c r="E17" s="22"/>
      <c r="F17" s="22"/>
      <c r="G17" s="22"/>
    </row>
  </sheetData>
  <mergeCells count="7">
    <mergeCell ref="A1:G1"/>
    <mergeCell ref="A2:G2"/>
    <mergeCell ref="A6:A10"/>
    <mergeCell ref="C14:G14"/>
    <mergeCell ref="C15:G15"/>
    <mergeCell ref="C16:G16"/>
    <mergeCell ref="C17:G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2026-04-28T20:29:08Z</dcterms:created>
  <dc:creator>openpyxl</dc:creator>
  <dc:description/>
  <dc:language>en-US</dc:language>
  <cp:lastModifiedBy/>
  <dcterms:modified xsi:type="dcterms:W3CDTF">2026-04-28T20:29:08Z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